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3"/>
  </bookViews>
  <sheets>
    <sheet name="Ienemumi 26.04.2012." sheetId="1" r:id="rId1"/>
    <sheet name="Izdevumi 26.04.2012. " sheetId="2" r:id="rId2"/>
    <sheet name="3.pielikums 26.04.2012." sheetId="3" r:id="rId3"/>
    <sheet name="5.pielikums_26.04.2012" sheetId="4" r:id="rId4"/>
  </sheets>
  <definedNames>
    <definedName name="_xlnm.Print_Titles" localSheetId="2">'3.pielikums 26.04.2012.'!$9:$11</definedName>
    <definedName name="_xlnm.Print_Titles" localSheetId="3">'5.pielikums_26.04.2012'!$A:$A,'5.pielikums_26.04.2012'!$5:$6</definedName>
  </definedNames>
  <calcPr fullCalcOnLoad="1"/>
</workbook>
</file>

<file path=xl/sharedStrings.xml><?xml version="1.0" encoding="utf-8"?>
<sst xmlns="http://schemas.openxmlformats.org/spreadsheetml/2006/main" count="899" uniqueCount="631">
  <si>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</si>
  <si>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- iestāde "Jelgavas sociālo lietu pārvalde"</t>
    </r>
  </si>
  <si>
    <r>
      <t xml:space="preserve">Pārējie citur neklasificētie sociālās aizsardzības pasākumi </t>
    </r>
    <r>
      <rPr>
        <b/>
        <i/>
        <sz val="10"/>
        <rFont val="Times New Roman"/>
        <family val="1"/>
      </rPr>
      <t>-  pabalsti  ārkārtas gadījumos, citi  pabalsti un  kompensācijas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</si>
  <si>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</si>
  <si>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</si>
  <si>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</si>
  <si>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</si>
  <si>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</si>
  <si>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ieņēmumi no maksas pakalpo-jumiem u.c.pašu ieņēmumi</t>
  </si>
  <si>
    <t>grozījumi no maksas pakalpoju-miem u.c.pašu ieņēmumiem</t>
  </si>
  <si>
    <t>dotācija no vispārējiem ieņēmu-miem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</si>
  <si>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</si>
  <si>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</si>
  <si>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</si>
  <si>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</si>
  <si>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</si>
  <si>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</si>
  <si>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</si>
  <si>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</si>
  <si>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</si>
  <si>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</si>
  <si>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</si>
  <si>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</si>
  <si>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</si>
  <si>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</si>
  <si>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</si>
  <si>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</si>
  <si>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</si>
  <si>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</si>
  <si>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</si>
  <si>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</si>
  <si>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</si>
  <si>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</si>
  <si>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</si>
  <si>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</si>
  <si>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</si>
  <si>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</si>
  <si>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</si>
  <si>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</si>
  <si>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</si>
  <si>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</si>
  <si>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</si>
  <si>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</si>
  <si>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</si>
  <si>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</si>
  <si>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</si>
  <si>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</si>
  <si>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</si>
  <si>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</si>
  <si>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</si>
  <si>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</si>
  <si>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</si>
  <si>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</si>
  <si>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</si>
  <si>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</si>
  <si>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</si>
  <si>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</si>
  <si>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</si>
  <si>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Bāriņtiesa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</si>
  <si>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</si>
  <si>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</si>
  <si>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</si>
  <si>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</si>
  <si>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</si>
  <si>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</si>
  <si>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</si>
  <si>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</si>
  <si>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</si>
  <si>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</si>
  <si>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</si>
  <si>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</si>
  <si>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</si>
  <si>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</si>
  <si>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</si>
  <si>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</si>
  <si>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</si>
  <si>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Muzeji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</si>
  <si>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</si>
  <si>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</si>
  <si>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</si>
  <si>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</si>
  <si>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</si>
  <si>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</si>
  <si>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</si>
  <si>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</si>
  <si>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</si>
  <si>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</si>
  <si>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</si>
  <si>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</si>
  <si>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</si>
  <si>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</si>
  <si>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</si>
  <si>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</si>
  <si>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</si>
  <si>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</si>
  <si>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</si>
  <si>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</si>
  <si>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</si>
  <si>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</si>
  <si>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</si>
  <si>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</si>
  <si>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</si>
  <si>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</si>
  <si>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</si>
  <si>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</si>
  <si>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</si>
  <si>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</si>
  <si>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</si>
  <si>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</si>
  <si>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</si>
  <si>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</si>
  <si>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</si>
  <si>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</si>
  <si>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</si>
  <si>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</si>
  <si>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</si>
  <si>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</si>
  <si>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</si>
  <si>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</si>
  <si>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</si>
  <si>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</si>
  <si>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</si>
  <si>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</si>
  <si>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</si>
  <si>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</si>
  <si>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</si>
  <si>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</si>
  <si>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</si>
  <si>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</si>
  <si>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</si>
  <si>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</si>
  <si>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</si>
  <si>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</si>
  <si>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</si>
  <si>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</si>
  <si>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</si>
  <si>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</si>
  <si>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</si>
  <si>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</si>
  <si>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</si>
  <si>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</si>
  <si>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</si>
  <si>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</si>
  <si>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</si>
  <si>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10.920.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</si>
  <si>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</si>
  <si>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</si>
  <si>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</si>
  <si>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</si>
  <si>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</si>
  <si>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</si>
  <si>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</si>
  <si>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Iestāde "Jelgavas pilsētas nakts patversme"</t>
  </si>
  <si>
    <t>Iestāde "Jelgavas bērnu sociālās aprūpes centrs"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</si>
  <si>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</si>
  <si>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</si>
  <si>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</si>
  <si>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</si>
  <si>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</si>
  <si>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</si>
  <si>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</si>
  <si>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</si>
  <si>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</si>
  <si>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</si>
  <si>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</si>
  <si>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</si>
  <si>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</si>
  <si>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</si>
  <si>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</si>
  <si>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</si>
  <si>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</si>
  <si>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</si>
  <si>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</si>
  <si>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</si>
  <si>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</si>
  <si>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</si>
  <si>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</si>
  <si>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</si>
  <si>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</si>
  <si>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</si>
  <si>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Iestāde "Jelgavas Ģ.Eliasa Vēstures un mākslas muzejs" </t>
  </si>
  <si>
    <t xml:space="preserve">Iestāde "Sporta servisa centrs" 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</si>
  <si>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</si>
  <si>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</si>
  <si>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</si>
  <si>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</si>
  <si>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</si>
  <si>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</si>
  <si>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</si>
  <si>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</si>
  <si>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</si>
  <si>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</si>
  <si>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</si>
  <si>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</si>
  <si>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</si>
  <si>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</si>
  <si>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</si>
  <si>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</si>
  <si>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</si>
  <si>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</si>
  <si>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</si>
  <si>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</si>
  <si>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</si>
  <si>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</si>
  <si>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</si>
  <si>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</si>
  <si>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</si>
  <si>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</si>
  <si>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</si>
  <si>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</si>
  <si>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</si>
  <si>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</si>
  <si>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</si>
  <si>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</si>
  <si>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</si>
  <si>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</si>
  <si>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Zverināto auditoru pakalpojumi un grāmatvedības programmas "Horizon" uzturēšana</t>
  </si>
  <si>
    <t xml:space="preserve">Pašvaldības iestāžu centralizētā grāmatvedība 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</si>
  <si>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</si>
  <si>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</si>
  <si>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</si>
  <si>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</si>
  <si>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</si>
  <si>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</si>
  <si>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</si>
  <si>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</si>
  <si>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</si>
  <si>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</si>
  <si>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09.219.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</si>
  <si>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</si>
  <si>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</si>
  <si>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</si>
  <si>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</si>
  <si>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</si>
  <si>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</si>
  <si>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</si>
  <si>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</si>
  <si>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</si>
  <si>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</si>
  <si>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Inteleģentās enerģijas -Eiropas programmas  projekts "Zemgales reģionālās enerģētikas aģentūras izveide enerģijas vadības un efektivitātes atbalstīšanai"</t>
  </si>
  <si>
    <t>05.102.</t>
  </si>
  <si>
    <t>06.200</t>
  </si>
  <si>
    <t xml:space="preserve">                  </t>
  </si>
  <si>
    <t>Veselības veicināšanas pasākumi</t>
  </si>
  <si>
    <t>08.105.</t>
  </si>
  <si>
    <t>Vispārējās izglītības mācību iestāžu izdevumi</t>
  </si>
  <si>
    <t>09.813.</t>
  </si>
  <si>
    <t>Sociālā palīdzība ģimenēm ar bērniem un vardarbībā cietušo bērnu rehalibitācija</t>
  </si>
  <si>
    <t>Atbalsts bezdarba gadījumā</t>
  </si>
  <si>
    <t>Atkarību profilakses centrs</t>
  </si>
  <si>
    <t>Aizdevumu atmaksa</t>
  </si>
  <si>
    <t>Akcijas un cita līdzdalība komersantu pašu kapitālā (pamatkapitāla palielināšana)</t>
  </si>
  <si>
    <t xml:space="preserve">           Pamatbudžeta izdevumu grozījumi</t>
  </si>
  <si>
    <t xml:space="preserve"> Dotācija no vispārējiem ieņēmumiem</t>
  </si>
  <si>
    <t>Ieņēmumi no maksas pakalpojumiem u.c.pašu ieņēmumi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</si>
  <si>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</si>
  <si>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</si>
  <si>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</si>
  <si>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</si>
  <si>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</si>
  <si>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</si>
  <si>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Projekts</t>
  </si>
  <si>
    <t>Grozījumi</t>
  </si>
  <si>
    <t>Reliģisko organizāciju un citu biedrību  un nodibinājumu pakalpojumi</t>
  </si>
  <si>
    <t>08.401.</t>
  </si>
  <si>
    <t>09.220.</t>
  </si>
  <si>
    <t>Profesionālā izglītība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</si>
  <si>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</si>
  <si>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</si>
  <si>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</si>
  <si>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</si>
  <si>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</si>
  <si>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</si>
  <si>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</si>
  <si>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</si>
  <si>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</si>
  <si>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Projekts "Jelgavas pilsētas attīstības plānošanas kapacitātes paaugstināšana"</t>
  </si>
  <si>
    <t>Jelgavas reģionālais tūrisma centrs</t>
  </si>
  <si>
    <t>04.519.</t>
  </si>
  <si>
    <t>08.405.</t>
  </si>
  <si>
    <t>Dotācijas reliģiskajām un citām biedrībām un nodibinājumiem - fin.nodaļa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</si>
  <si>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</si>
  <si>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</si>
  <si>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</si>
  <si>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</si>
  <si>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</si>
  <si>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</si>
  <si>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</si>
  <si>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5. pielikums</t>
  </si>
  <si>
    <t xml:space="preserve">                   INFORMĀCIJA PAR JELGAVAS PILSĒTAS PAŠVALDĪBAS ILGTERMIŅA SAISTĪBĀM 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</si>
  <si>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</si>
  <si>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</si>
  <si>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</si>
  <si>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</si>
  <si>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</si>
  <si>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</si>
  <si>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</si>
  <si>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</si>
  <si>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KOPĀ</t>
  </si>
  <si>
    <t xml:space="preserve">Valsts kase </t>
  </si>
  <si>
    <t>12.09.2003.</t>
  </si>
  <si>
    <t>Pamatsumma</t>
  </si>
  <si>
    <t>A2/1/F03/539</t>
  </si>
  <si>
    <t>01.05.2022.</t>
  </si>
  <si>
    <t>A2/1/10/478</t>
  </si>
  <si>
    <t>20.03.2012.</t>
  </si>
  <si>
    <t>11.04.2005.</t>
  </si>
  <si>
    <t>A2/1/10/479</t>
  </si>
  <si>
    <t>Valsts kase</t>
  </si>
  <si>
    <t>20.12.2005.</t>
  </si>
  <si>
    <t>A2/1/05/709</t>
  </si>
  <si>
    <t>20.12.2015.</t>
  </si>
  <si>
    <t>A2/1/05/710</t>
  </si>
  <si>
    <t>A2/1/05/711</t>
  </si>
  <si>
    <t>09.02.2006.</t>
  </si>
  <si>
    <t>A2/1/10/477</t>
  </si>
  <si>
    <t>20.01.2016.</t>
  </si>
  <si>
    <t>17.03.2006.</t>
  </si>
  <si>
    <t>A2/1/10/474</t>
  </si>
  <si>
    <t>A2/1/10/475</t>
  </si>
  <si>
    <t>A2/1/10/476</t>
  </si>
  <si>
    <t>A2/1/10/487</t>
  </si>
  <si>
    <t>27.06.2006.</t>
  </si>
  <si>
    <t>A2/1/10/472</t>
  </si>
  <si>
    <t>A2/1/10/473</t>
  </si>
  <si>
    <t>A2/1/10/471</t>
  </si>
  <si>
    <t>A2/1/10/486</t>
  </si>
  <si>
    <t>13.10.2006.</t>
  </si>
  <si>
    <t>A2/1/10/488</t>
  </si>
  <si>
    <t>A2/1/10/485</t>
  </si>
  <si>
    <t>01.12.2006.</t>
  </si>
  <si>
    <t>A2/1/06/707</t>
  </si>
  <si>
    <t>20.01.2012.</t>
  </si>
  <si>
    <t>21.06.2007.-</t>
  </si>
  <si>
    <t>A2/1/07/301</t>
  </si>
  <si>
    <t>20.01.2017.</t>
  </si>
  <si>
    <t>A2/1/07/302</t>
  </si>
  <si>
    <t>A2/1/07/303</t>
  </si>
  <si>
    <t>A2/1/07/304</t>
  </si>
  <si>
    <t>A2/1/07/305</t>
  </si>
  <si>
    <t>A2/1/07/306</t>
  </si>
  <si>
    <t>11.04.2008.-</t>
  </si>
  <si>
    <t>A2/1/10/470</t>
  </si>
  <si>
    <t>20.02.2022.</t>
  </si>
  <si>
    <t>A2/1/10/468</t>
  </si>
  <si>
    <t>A2/1/10/469</t>
  </si>
  <si>
    <t>A2/1/10/467</t>
  </si>
  <si>
    <t>Dzīvojamā fonda iegādei</t>
  </si>
  <si>
    <t>A2/1/10/466</t>
  </si>
  <si>
    <t>01.08.2008.-</t>
  </si>
  <si>
    <t>A2/1/10/484</t>
  </si>
  <si>
    <t>20.06.2022.</t>
  </si>
  <si>
    <t>A2/1/10/465</t>
  </si>
  <si>
    <t>23.10.2008.-</t>
  </si>
  <si>
    <t>A2/1/10/463</t>
  </si>
  <si>
    <t>A2/1/10/464</t>
  </si>
  <si>
    <t>20.08.2022.</t>
  </si>
  <si>
    <t xml:space="preserve">Atraktīvu un pieejamu muzeju attīstība Zemgalē unZiemeļlietuvā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</si>
  <si>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</si>
  <si>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</si>
  <si>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</si>
  <si>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</si>
  <si>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</si>
  <si>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veidošanai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</si>
  <si>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</si>
  <si>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</si>
  <si>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</si>
  <si>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</si>
  <si>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</si>
  <si>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</si>
  <si>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</si>
  <si>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</si>
  <si>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</si>
  <si>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</si>
  <si>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</si>
  <si>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</si>
  <si>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 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</si>
  <si>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</si>
  <si>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</si>
  <si>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</si>
  <si>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</si>
  <si>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</si>
  <si>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</si>
  <si>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</si>
  <si>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</si>
  <si>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</si>
  <si>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uzlabošanai Rūpniecības - Atmodas ielas posmā</t>
  </si>
  <si>
    <t>20.05.2010-</t>
  </si>
  <si>
    <t>A2/1/10/334</t>
  </si>
  <si>
    <t>Sadarbība mācību programmu kvalitātes uzlabošanai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</si>
  <si>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</si>
  <si>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</si>
  <si>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</si>
  <si>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</si>
  <si>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</si>
  <si>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</si>
  <si>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</si>
  <si>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</si>
  <si>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</si>
  <si>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prohekta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</si>
  <si>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</si>
  <si>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</si>
  <si>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</si>
  <si>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</si>
  <si>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</si>
  <si>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</si>
  <si>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</si>
  <si>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</si>
  <si>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</si>
  <si>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</si>
  <si>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</si>
  <si>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</si>
  <si>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</si>
  <si>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</si>
  <si>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</si>
  <si>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</si>
  <si>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</si>
  <si>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</si>
  <si>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</si>
  <si>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</si>
  <si>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</si>
  <si>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</si>
  <si>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</si>
  <si>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</si>
  <si>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</si>
  <si>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</si>
  <si>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</si>
  <si>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</si>
  <si>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</si>
  <si>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</si>
  <si>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</si>
  <si>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</si>
  <si>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</si>
  <si>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</si>
  <si>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</si>
  <si>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</si>
  <si>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26.05.2011-20.04.2025</t>
  </si>
  <si>
    <t>A2/1/11/233</t>
  </si>
  <si>
    <t xml:space="preserve">  Kopā pamatsummas                  </t>
  </si>
  <si>
    <t xml:space="preserve">Kopā procentu maksājumi         </t>
  </si>
  <si>
    <t>Aizņēmumu saistības kopā</t>
  </si>
  <si>
    <t>%</t>
  </si>
  <si>
    <t xml:space="preserve">Iestāde "Zemgales reģiona Kompetenču attīstības centrs" 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</si>
  <si>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</si>
  <si>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</si>
  <si>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</si>
  <si>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</si>
  <si>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</si>
  <si>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</si>
  <si>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</si>
  <si>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</si>
  <si>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</si>
  <si>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</si>
  <si>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</si>
  <si>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</si>
  <si>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</si>
  <si>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</si>
  <si>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</si>
  <si>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</si>
  <si>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</si>
  <si>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</si>
  <si>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</si>
  <si>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</si>
  <si>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</si>
  <si>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</si>
  <si>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</si>
  <si>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</si>
  <si>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</si>
  <si>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</si>
  <si>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</si>
  <si>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</si>
  <si>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</si>
  <si>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</si>
  <si>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</si>
  <si>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</si>
  <si>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</si>
  <si>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</si>
  <si>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</si>
  <si>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</si>
  <si>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</si>
  <si>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</si>
  <si>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</si>
  <si>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</si>
  <si>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</si>
  <si>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</si>
  <si>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</si>
  <si>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</si>
  <si>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Zemgales plānošanas reģions</t>
  </si>
  <si>
    <t>23.08.2011-20.04.2025</t>
  </si>
  <si>
    <t>A2/1/11/483</t>
  </si>
  <si>
    <t>Energoefektivitātes paaugstināšana Amatu vidusskolā</t>
  </si>
  <si>
    <t>Pamatkapitāla palielināšana SIA "Jelgavas poliklīnika"</t>
  </si>
  <si>
    <t xml:space="preserve">         JELGAVAS PILSĒTAS PAŠVALDĪBAS 2012.GADA BUDŽETS  </t>
  </si>
  <si>
    <t>2012.GADA PLĀNS</t>
  </si>
  <si>
    <t>PRECIZĒTAIS PLĀNS uz 26.04.2012.</t>
  </si>
  <si>
    <t xml:space="preserve">JELGAVAS PILSĒTAS PAŠVALDĪBAS 2012.GADA BUDŽETS  </t>
  </si>
  <si>
    <t>Plāns 2012.gadam</t>
  </si>
  <si>
    <t>Precizētais plāns uz 26.04.2012</t>
  </si>
  <si>
    <t xml:space="preserve">JELGAVAS PAŠVALDĪBAS 2012.GADA BUDŽETS  </t>
  </si>
  <si>
    <t>2012.gada izdevumu plāns</t>
  </si>
  <si>
    <t>naudas līdzekļu atlikums uz 31.12.2011</t>
  </si>
  <si>
    <t xml:space="preserve">Ieņēmumi no Valsts (pašvaldību) īpašuma iznomāšanas, pārdošanas un no nodokļu pamatparāda kapitalizācijas 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</si>
  <si>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</si>
  <si>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</si>
  <si>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</si>
  <si>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</si>
  <si>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</si>
  <si>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</si>
  <si>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</si>
  <si>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</si>
  <si>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>Pamatkapitāla palielināšana SIA "Zemgales olimpiskais centrs"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</si>
  <si>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</si>
  <si>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</si>
  <si>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</si>
  <si>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</si>
  <si>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</si>
  <si>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r>
      <t>Policijas dienesti -</t>
    </r>
    <r>
      <rPr>
        <b/>
        <i/>
        <sz val="10"/>
        <rFont val="Times New Roman"/>
        <family val="1"/>
      </rPr>
      <t xml:space="preserve"> iestāde "Jelgavas pilsētas pašvaldības policija"</t>
    </r>
  </si>
  <si>
    <t>Pašvaldības operatīvās informācijas centrs (aģentūras "Pilsētsaimniecība" funkcija)</t>
  </si>
  <si>
    <t>ERAF projekts "Ielu infrastruktūras attīstība un Driksas upes krastmalas sakārtošana"</t>
  </si>
  <si>
    <t>Zemes reformas darbība, zemes īpašuma un lietošanas tiesību pārveidošana</t>
  </si>
  <si>
    <t>Latvijas - Lietuvas pārrobežu sadarbības programmas projekts "Zinātnes un ražošanas veidošana Jelgavā un Šauļos"</t>
  </si>
  <si>
    <t>ESF projekts "Jelgavas pilsētas pašvaldības kapacitātes stiprināšana ES un citu ārvalstu finanšu palīdzības līdzfinansēto projektu sagatavošanā un īstenošanā"</t>
  </si>
  <si>
    <t>04.911.</t>
  </si>
  <si>
    <t>Eiropas reģionālās attīstības projekts "Pasta salas labiekārtošana un upju kā turisma un aktīvās atpūtas produkta veidošana Jelgavā"</t>
  </si>
  <si>
    <t>04.912.</t>
  </si>
  <si>
    <t>Eiropas reģionālās attīstības projekts "Hidrotehnisko būvju rekonstrukcija plūdu draudu riska novēršanai Kalnciema ceļa - Loka maģistrāles rajonā, Jelgavā"</t>
  </si>
  <si>
    <r>
      <t xml:space="preserve">Teritoriju attīstība - </t>
    </r>
    <r>
      <rPr>
        <b/>
        <i/>
        <sz val="10"/>
        <rFont val="Times New Roman"/>
        <family val="1"/>
      </rPr>
      <t>Teritoriālā plānojuma izstrāde</t>
    </r>
  </si>
  <si>
    <t xml:space="preserve">Aģentūra "Pilsētsaimniecība" </t>
  </si>
  <si>
    <t>Subsīdija nodibinājumam "Sporta talākizglītības atbalsta fonds"</t>
  </si>
  <si>
    <r>
      <t>Bibliotēkas -</t>
    </r>
    <r>
      <rPr>
        <b/>
        <i/>
        <sz val="10"/>
        <rFont val="Times New Roman"/>
        <family val="1"/>
      </rPr>
      <t xml:space="preserve"> iestāde "Jelgavas zinātniskā bibliotēka"</t>
    </r>
  </si>
  <si>
    <t>Kultūras centri, nami un klubi</t>
  </si>
  <si>
    <t>08.231.</t>
  </si>
  <si>
    <t>08.232.</t>
  </si>
  <si>
    <t>Aģentūra "Kultūra"</t>
  </si>
  <si>
    <t>Aģentūras "Kultūra" pasākumi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</si>
  <si>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</si>
  <si>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</si>
  <si>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</si>
  <si>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</si>
  <si>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</si>
  <si>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</si>
  <si>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</si>
  <si>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Internātpamatskolas un šo skolu projektu realziācija</t>
  </si>
  <si>
    <t>09.222.2</t>
  </si>
  <si>
    <t>09.219.1.</t>
  </si>
  <si>
    <t>09.219.2.</t>
  </si>
  <si>
    <r>
      <t xml:space="preserve">Profesionālā vidējā izglītība - </t>
    </r>
    <r>
      <rPr>
        <i/>
        <sz val="10"/>
        <rFont val="Times New Roman"/>
        <family val="1"/>
      </rPr>
      <t xml:space="preserve">Jelgavas amatu vidusskola </t>
    </r>
  </si>
  <si>
    <t>09.222.3</t>
  </si>
  <si>
    <t>Jelgavas amatu vidusskolas projektu realizācija</t>
  </si>
  <si>
    <t>Latvijas - Lietuvas pārrobežu sadarbības programmas projekts "Radošo industriju attīstība Latvijas un Lietuvas pierobežu reģionā"</t>
  </si>
  <si>
    <t>09.222.5.</t>
  </si>
  <si>
    <t>09.222.6.</t>
  </si>
  <si>
    <t>Bērnu un jauniešu izglītības centrs "Junda"</t>
  </si>
  <si>
    <t>Jelgavas sporta skolas- SSC</t>
  </si>
  <si>
    <t xml:space="preserve">Pedagogu profesionālās meistarības pilnveidošana, rezidentu apmācība un tālākizglītība </t>
  </si>
  <si>
    <t>Subsīdija nodibinājumam "Izglītības atbalsta fonds"</t>
  </si>
  <si>
    <t>09.522.</t>
  </si>
  <si>
    <t>Subsīdija nodibinājumam "J.Bisenieka fonds"</t>
  </si>
  <si>
    <t>Pārējā izglītības vadība</t>
  </si>
  <si>
    <t>09.811.</t>
  </si>
  <si>
    <t>09.812.</t>
  </si>
  <si>
    <t>Iestāde "Jelgavas Izglītības pārvalde"</t>
  </si>
  <si>
    <t>Iestādes "Jelgavas Izglītības pārvalde"  projektu realizācija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</si>
  <si>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</si>
  <si>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</si>
  <si>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</si>
  <si>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</si>
  <si>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</si>
  <si>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Ielu, laukumu, publisko dārzu un parku tīrīšana un atkritumu savākšana (aģentūras "Pilsētsaimniecība"  funkcija)</t>
  </si>
  <si>
    <t>Pilsētas sanitārā tīrīšana (SIA "Zemgales EKO" funkcija)</t>
  </si>
  <si>
    <r>
      <t xml:space="preserve">Izdevniecība </t>
    </r>
    <r>
      <rPr>
        <b/>
        <sz val="10"/>
        <rFont val="Times New Roman"/>
        <family val="1"/>
      </rPr>
      <t xml:space="preserve">- </t>
    </r>
    <r>
      <rPr>
        <b/>
        <i/>
        <sz val="10"/>
        <rFont val="Times New Roman"/>
        <family val="1"/>
      </rPr>
      <t xml:space="preserve">aģentūra "Zemgales INFO" </t>
    </r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</si>
  <si>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</si>
  <si>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</si>
  <si>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</si>
  <si>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</si>
  <si>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Iestādes "Zemgales  reģiona  Kompetenču attīstības centrs" projektu realizācija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</si>
  <si>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</si>
  <si>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</si>
  <si>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</si>
  <si>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Ielu infrastruktūras un Driksas upes krastmalas sakārtošana</t>
  </si>
  <si>
    <t>Hidrotehnisko būvju rekonstrukcija plūdu draudu risku novēršanai</t>
  </si>
  <si>
    <t>Mācību aprīkojuma modernizācija un infrastrukt. uzlab.Amatu vssk.</t>
  </si>
  <si>
    <t>07.12.2011-20.04.2025</t>
  </si>
  <si>
    <t xml:space="preserve">Saistību īpatsavars ( pašu ieņēmumi -23065436 LVL) </t>
  </si>
  <si>
    <t>Pasta salas labiekārtošana un upju kā tūrisma un akt.atp.prod.veidoš.</t>
  </si>
  <si>
    <t>Nr. p.k</t>
  </si>
  <si>
    <t>Siltumtīklu rehabilitācija</t>
  </si>
  <si>
    <t>Rīgas ielas remontam</t>
  </si>
  <si>
    <t>Autobusu iegādei</t>
  </si>
  <si>
    <t>O.Kalpaka, Svētes ielu remontam</t>
  </si>
  <si>
    <t>4.vsk piebūves projektēšanai</t>
  </si>
  <si>
    <t>Skolu dabas zinātņu kabinetu renovācijai</t>
  </si>
  <si>
    <t>Sv.Trīsvienības baznīcas torņa rekonstrukcijas projekts</t>
  </si>
  <si>
    <t>Elektrotīklu pirkšanai</t>
  </si>
  <si>
    <t>Projekts "Drošais ceļš uz skolu</t>
  </si>
  <si>
    <t>Slimnīcas operāciju bloka remontam</t>
  </si>
  <si>
    <t>ERAF projektam ar SAC "Jelgava"</t>
  </si>
  <si>
    <t>Stāvlaukuma un ielu rekonstrukcija</t>
  </si>
  <si>
    <t>INTERREG projekts "Riska vadības sistēma"</t>
  </si>
  <si>
    <t>Peldu ielas izbūvei</t>
  </si>
  <si>
    <t>PHARE projekts "Satiksmes drošība pie skolām"</t>
  </si>
  <si>
    <t>Ielu posmu remontam</t>
  </si>
  <si>
    <t>Pašvaldību iestāžu ēku remontiem</t>
  </si>
  <si>
    <t>Pamatkapitāla palielināšanai SIA "JPSlimnīca", "JNMPS"</t>
  </si>
  <si>
    <t>Pamatkapitāla palielināšana SIA "ZOC"</t>
  </si>
  <si>
    <t>Pilsētas ielu izbūvei, renovācijai un remontam</t>
  </si>
  <si>
    <t>Infrastruktūras objektu rekonstrukcijai un izbūvei</t>
  </si>
  <si>
    <t>ES fondu atbalstīto projektu priekšfin.un līdzfinansējums</t>
  </si>
  <si>
    <t>Energoefekt. Paaugstināšanai: 4.vsk., 6.vsk, 4.psk, 1.intern.psk.</t>
  </si>
  <si>
    <t>Projekts "Biznesa inkubatora izveide"</t>
  </si>
  <si>
    <t>Pamatkapitāla palielināšana pašvaldības SIA</t>
  </si>
  <si>
    <t>Pilsētas ielu un infrastruktūras objektu renovācijai</t>
  </si>
  <si>
    <t xml:space="preserve">Projekts "Publiskās partnerības ieviešana" </t>
  </si>
  <si>
    <t>Projekts "Daudzfunkcionālā centra izveide"</t>
  </si>
  <si>
    <t>Luksofori Raiņa/ Akadēmijas, Raiņa/Kalpaka ielu krustojumos</t>
  </si>
  <si>
    <t>Kalnciema ceļa un Tērvetes ielas seguma atjaunošanai</t>
  </si>
  <si>
    <t>Meliorat. Sist. rekonstrukc.cukura rūpn. skartajās terit.Jelgavā</t>
  </si>
  <si>
    <t>03.203.</t>
  </si>
  <si>
    <t>Projekts "Pārrobežu sadarbības iniciatīva riska vadības sistēmas veidošana Latvijas un Lietuvas kaimiņu reģionos II kārta"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</si>
  <si>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</si>
  <si>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</si>
  <si>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</si>
  <si>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</si>
  <si>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>20.03.2012 - 20.03.2026.</t>
  </si>
  <si>
    <t>A2/1/12/65</t>
  </si>
  <si>
    <t>A2/1/11/760</t>
  </si>
  <si>
    <t>A2/1/11/761</t>
  </si>
  <si>
    <t>SAISTOŠAJIEM NOTEIKUMIEM Nr.12-11</t>
  </si>
  <si>
    <t>26.04.2012. lēmums Nr.5/2</t>
  </si>
  <si>
    <t xml:space="preserve">26.04.2012.lēmums Nr.5/2 </t>
  </si>
  <si>
    <t>26.04.2012 protokols Nr.5/2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</si>
</sst>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\ _L_s_-;\-* #,##0\ _L_s_-;_-* &quot;-&quot;??\ _L_s_-;_-@_-"/>
    <numFmt numFmtId="176" formatCode="_-* #,##0.0\ _L_s_-;\-* #,##0.0\ _L_s_-;_-* &quot;-&quot;??\ _L_s_-;_-@_-"/>
    <numFmt numFmtId="177" formatCode="0.000%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_-;\-* #,##0_-;_-* &quot;-&quot;??_-;_-@_-"/>
    <numFmt numFmtId="187" formatCode="_-* #,##0.000\ &quot;Ls&quot;_-;\-* #,##0.000\ &quot;Ls&quot;_-;_-* &quot;-&quot;??\ &quot;Ls&quot;_-;_-@_-"/>
    <numFmt numFmtId="188" formatCode="_-* #,##0.0000\ &quot;Ls&quot;_-;\-* #,##0.0000\ &quot;Ls&quot;_-;_-* &quot;-&quot;??\ &quot;Ls&quot;_-;_-@_-"/>
    <numFmt numFmtId="189" formatCode="_-* #,##0.00000\ &quot;Ls&quot;_-;\-* #,##0.00000\ &quot;Ls&quot;_-;_-* &quot;-&quot;??\ &quot;Ls&quot;_-;_-@_-"/>
    <numFmt numFmtId="190" formatCode="_-* #,##0.000000\ &quot;Ls&quot;_-;\-* #,##0.000000\ &quot;Ls&quot;_-;_-* &quot;-&quot;??\ &quot;Ls&quot;_-;_-@_-"/>
    <numFmt numFmtId="191" formatCode="_-* #,##0.0000000\ &quot;Ls&quot;_-;\-* #,##0.0000000\ &quot;Ls&quot;_-;_-* &quot;-&quot;??\ &quot;Ls&quot;_-;_-@_-"/>
    <numFmt numFmtId="192" formatCode="_-* #,##0.000\ _L_s_-;\-* #,##0.000\ _L_s_-;_-* &quot;-&quot;??\ _L_s_-;_-@_-"/>
    <numFmt numFmtId="193" formatCode="_-* #,##0.0000\ _L_s_-;\-* #,##0.0000\ _L_s_-;_-* &quot;-&quot;??\ _L_s_-;_-@_-"/>
    <numFmt numFmtId="194" formatCode="[$-426]dddd\,\ yyyy&quot;. gada &quot;d\.\ mm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_-;\-* #,##0.0_-;_-* &quot;-&quot;??_-;_-@_-"/>
    <numFmt numFmtId="200" formatCode="_-* #,##0.0\ &quot;Ls&quot;_-;\-* #,##0.0\ &quot;Ls&quot;_-;_-* &quot;-&quot;??\ &quot;Ls&quot;_-;_-@_-"/>
    <numFmt numFmtId="201" formatCode="_-* #,##0\ &quot;Ls&quot;_-;\-* #,##0\ &quot;Ls&quot;_-;_-* &quot;-&quot;??\ &quot;Ls&quot;_-;_-@_-"/>
    <numFmt numFmtId="202" formatCode="[$€-2]\ #,##0.00_);[Red]\([$€-2]\ #,##0.00\)"/>
    <numFmt numFmtId="203" formatCode="0.000000000"/>
    <numFmt numFmtId="204" formatCode="_-* #,##0.000000_-;\-* #,##0.000000_-;_-* &quot;-&quot;??????_-;_-@_-"/>
    <numFmt numFmtId="205" formatCode="[$€-2]\ #,##0.00"/>
    <numFmt numFmtId="206" formatCode="[$€-2]\ #,##0.0"/>
    <numFmt numFmtId="207" formatCode="[$€-2]\ #,##0"/>
    <numFmt numFmtId="208" formatCode="[$€-2]\ #,##0.00;\-[$€-2]\ #,##0.00"/>
    <numFmt numFmtId="209" formatCode="mmm/yyyy"/>
    <numFmt numFmtId="210" formatCode="#,##0.0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i/>
      <sz val="10"/>
      <name val="Arial"/>
      <family val="0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22"/>
      </right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20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24" borderId="21" xfId="0" applyNumberFormat="1" applyFont="1" applyFill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41" fillId="24" borderId="20" xfId="0" applyFont="1" applyFill="1" applyBorder="1" applyAlignment="1">
      <alignment horizontal="right" wrapText="1"/>
    </xf>
    <xf numFmtId="3" fontId="20" fillId="24" borderId="13" xfId="0" applyNumberFormat="1" applyFont="1" applyFill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3" fontId="21" fillId="0" borderId="13" xfId="0" applyNumberFormat="1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20" fillId="0" borderId="13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41" fillId="0" borderId="20" xfId="0" applyFont="1" applyBorder="1" applyAlignment="1">
      <alignment horizontal="left" wrapText="1" indent="1"/>
    </xf>
    <xf numFmtId="3" fontId="12" fillId="0" borderId="13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2" fillId="0" borderId="25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6" fillId="0" borderId="28" xfId="0" applyFont="1" applyFill="1" applyBorder="1" applyAlignment="1">
      <alignment wrapText="1"/>
    </xf>
    <xf numFmtId="3" fontId="19" fillId="0" borderId="29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left" wrapText="1"/>
    </xf>
    <xf numFmtId="3" fontId="20" fillId="0" borderId="19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6" fillId="0" borderId="20" xfId="0" applyFont="1" applyBorder="1" applyAlignment="1">
      <alignment horizontal="left" wrapText="1"/>
    </xf>
    <xf numFmtId="3" fontId="19" fillId="0" borderId="13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0" fontId="16" fillId="0" borderId="32" xfId="0" applyFont="1" applyBorder="1" applyAlignment="1">
      <alignment horizontal="left" wrapText="1"/>
    </xf>
    <xf numFmtId="0" fontId="16" fillId="0" borderId="20" xfId="0" applyFont="1" applyBorder="1" applyAlignment="1">
      <alignment wrapText="1"/>
    </xf>
    <xf numFmtId="3" fontId="19" fillId="0" borderId="19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16" fillId="0" borderId="34" xfId="0" applyFont="1" applyFill="1" applyBorder="1" applyAlignment="1">
      <alignment wrapText="1"/>
    </xf>
    <xf numFmtId="0" fontId="16" fillId="0" borderId="35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0" fontId="16" fillId="0" borderId="35" xfId="0" applyFont="1" applyBorder="1" applyAlignment="1">
      <alignment/>
    </xf>
    <xf numFmtId="0" fontId="2" fillId="0" borderId="35" xfId="0" applyFont="1" applyBorder="1" applyAlignment="1">
      <alignment horizontal="left" wrapText="1" indent="1"/>
    </xf>
    <xf numFmtId="3" fontId="19" fillId="0" borderId="36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1" fillId="0" borderId="2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1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wrapText="1" indent="2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right" indent="1"/>
    </xf>
    <xf numFmtId="3" fontId="13" fillId="0" borderId="13" xfId="0" applyNumberFormat="1" applyFont="1" applyBorder="1" applyAlignment="1">
      <alignment horizontal="right" indent="1"/>
    </xf>
    <xf numFmtId="3" fontId="12" fillId="0" borderId="13" xfId="0" applyNumberFormat="1" applyFont="1" applyFill="1" applyBorder="1" applyAlignment="1">
      <alignment horizontal="right" inden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 wrapText="1"/>
    </xf>
    <xf numFmtId="3" fontId="13" fillId="11" borderId="13" xfId="0" applyNumberFormat="1" applyFont="1" applyFill="1" applyBorder="1" applyAlignment="1">
      <alignment horizontal="right" indent="1"/>
    </xf>
    <xf numFmtId="0" fontId="14" fillId="0" borderId="13" xfId="0" applyFont="1" applyBorder="1" applyAlignment="1">
      <alignment horizontal="right"/>
    </xf>
    <xf numFmtId="3" fontId="13" fillId="0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3" fontId="12" fillId="24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/>
    </xf>
    <xf numFmtId="0" fontId="13" fillId="11" borderId="19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 wrapText="1"/>
    </xf>
    <xf numFmtId="3" fontId="13" fillId="11" borderId="19" xfId="0" applyNumberFormat="1" applyFont="1" applyFill="1" applyBorder="1" applyAlignment="1">
      <alignment horizontal="right" indent="1"/>
    </xf>
    <xf numFmtId="0" fontId="14" fillId="0" borderId="13" xfId="0" applyFont="1" applyBorder="1" applyAlignment="1">
      <alignment horizontal="right" wrapText="1"/>
    </xf>
    <xf numFmtId="3" fontId="13" fillId="11" borderId="13" xfId="0" applyNumberFormat="1" applyFont="1" applyFill="1" applyBorder="1" applyAlignment="1">
      <alignment horizontal="right" vertical="center" indent="1"/>
    </xf>
    <xf numFmtId="0" fontId="13" fillId="11" borderId="13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/>
    </xf>
    <xf numFmtId="0" fontId="5" fillId="11" borderId="38" xfId="0" applyFont="1" applyFill="1" applyBorder="1" applyAlignment="1">
      <alignment horizontal="center" wrapText="1"/>
    </xf>
    <xf numFmtId="3" fontId="5" fillId="11" borderId="38" xfId="0" applyNumberFormat="1" applyFont="1" applyFill="1" applyBorder="1" applyAlignment="1">
      <alignment horizontal="center"/>
    </xf>
    <xf numFmtId="3" fontId="5" fillId="11" borderId="39" xfId="0" applyNumberFormat="1" applyFont="1" applyFill="1" applyBorder="1" applyAlignment="1">
      <alignment horizontal="center"/>
    </xf>
    <xf numFmtId="0" fontId="5" fillId="11" borderId="40" xfId="0" applyFont="1" applyFill="1" applyBorder="1" applyAlignment="1">
      <alignment horizontal="center"/>
    </xf>
    <xf numFmtId="0" fontId="5" fillId="11" borderId="41" xfId="0" applyFont="1" applyFill="1" applyBorder="1" applyAlignment="1">
      <alignment horizontal="center"/>
    </xf>
    <xf numFmtId="3" fontId="5" fillId="11" borderId="41" xfId="0" applyNumberFormat="1" applyFont="1" applyFill="1" applyBorder="1" applyAlignment="1">
      <alignment horizontal="center"/>
    </xf>
    <xf numFmtId="3" fontId="5" fillId="11" borderId="42" xfId="0" applyNumberFormat="1" applyFont="1" applyFill="1" applyBorder="1" applyAlignment="1">
      <alignment horizontal="center"/>
    </xf>
    <xf numFmtId="0" fontId="4" fillId="11" borderId="43" xfId="0" applyFont="1" applyFill="1" applyBorder="1" applyAlignment="1">
      <alignment/>
    </xf>
    <xf numFmtId="0" fontId="16" fillId="11" borderId="32" xfId="0" applyFont="1" applyFill="1" applyBorder="1" applyAlignment="1">
      <alignment horizontal="center"/>
    </xf>
    <xf numFmtId="0" fontId="16" fillId="11" borderId="44" xfId="0" applyFont="1" applyFill="1" applyBorder="1" applyAlignment="1">
      <alignment/>
    </xf>
    <xf numFmtId="0" fontId="16" fillId="11" borderId="44" xfId="0" applyFont="1" applyFill="1" applyBorder="1" applyAlignment="1">
      <alignment horizontal="center"/>
    </xf>
    <xf numFmtId="3" fontId="22" fillId="0" borderId="45" xfId="0" applyNumberFormat="1" applyFont="1" applyFill="1" applyBorder="1" applyAlignment="1">
      <alignment horizontal="center"/>
    </xf>
    <xf numFmtId="3" fontId="22" fillId="0" borderId="46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1" fillId="0" borderId="13" xfId="0" applyNumberFormat="1" applyFont="1" applyFill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41" fillId="0" borderId="22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50" xfId="0" applyNumberFormat="1" applyFont="1" applyBorder="1" applyAlignment="1">
      <alignment horizontal="center"/>
    </xf>
    <xf numFmtId="3" fontId="17" fillId="24" borderId="46" xfId="0" applyNumberFormat="1" applyFont="1" applyFill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24" borderId="12" xfId="0" applyNumberFormat="1" applyFont="1" applyFill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24" borderId="13" xfId="0" applyNumberFormat="1" applyFont="1" applyFill="1" applyBorder="1" applyAlignment="1">
      <alignment horizontal="center"/>
    </xf>
    <xf numFmtId="3" fontId="20" fillId="24" borderId="22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3" fontId="18" fillId="0" borderId="51" xfId="0" applyNumberFormat="1" applyFont="1" applyFill="1" applyBorder="1" applyAlignment="1">
      <alignment horizontal="center"/>
    </xf>
    <xf numFmtId="3" fontId="20" fillId="0" borderId="51" xfId="0" applyNumberFormat="1" applyFont="1" applyFill="1" applyBorder="1" applyAlignment="1">
      <alignment horizontal="center"/>
    </xf>
    <xf numFmtId="3" fontId="18" fillId="0" borderId="51" xfId="0" applyNumberFormat="1" applyFont="1" applyBorder="1" applyAlignment="1">
      <alignment horizontal="center"/>
    </xf>
    <xf numFmtId="3" fontId="20" fillId="0" borderId="51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8" fillId="0" borderId="48" xfId="0" applyNumberFormat="1" applyFont="1" applyFill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45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22" fillId="11" borderId="12" xfId="0" applyNumberFormat="1" applyFont="1" applyFill="1" applyBorder="1" applyAlignment="1">
      <alignment horizontal="center"/>
    </xf>
    <xf numFmtId="3" fontId="19" fillId="11" borderId="13" xfId="0" applyNumberFormat="1" applyFont="1" applyFill="1" applyBorder="1" applyAlignment="1">
      <alignment horizontal="center"/>
    </xf>
    <xf numFmtId="3" fontId="21" fillId="11" borderId="13" xfId="0" applyNumberFormat="1" applyFont="1" applyFill="1" applyBorder="1" applyAlignment="1">
      <alignment horizontal="center"/>
    </xf>
    <xf numFmtId="3" fontId="19" fillId="11" borderId="23" xfId="0" applyNumberFormat="1" applyFont="1" applyFill="1" applyBorder="1" applyAlignment="1">
      <alignment horizontal="center"/>
    </xf>
    <xf numFmtId="3" fontId="16" fillId="11" borderId="56" xfId="0" applyNumberFormat="1" applyFont="1" applyFill="1" applyBorder="1" applyAlignment="1">
      <alignment horizontal="center"/>
    </xf>
    <xf numFmtId="3" fontId="16" fillId="11" borderId="57" xfId="0" applyNumberFormat="1" applyFont="1" applyFill="1" applyBorder="1" applyAlignment="1">
      <alignment horizontal="center"/>
    </xf>
    <xf numFmtId="3" fontId="51" fillId="11" borderId="57" xfId="0" applyNumberFormat="1" applyFont="1" applyFill="1" applyBorder="1" applyAlignment="1">
      <alignment horizontal="center"/>
    </xf>
    <xf numFmtId="3" fontId="16" fillId="11" borderId="58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16" fillId="0" borderId="60" xfId="0" applyFont="1" applyBorder="1" applyAlignment="1">
      <alignment/>
    </xf>
    <xf numFmtId="0" fontId="2" fillId="0" borderId="61" xfId="0" applyFont="1" applyBorder="1" applyAlignment="1">
      <alignment horizontal="left" wrapText="1" indent="1"/>
    </xf>
    <xf numFmtId="3" fontId="18" fillId="0" borderId="6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3" fillId="11" borderId="51" xfId="0" applyFont="1" applyFill="1" applyBorder="1" applyAlignment="1">
      <alignment horizontal="center" wrapText="1"/>
    </xf>
    <xf numFmtId="3" fontId="3" fillId="11" borderId="51" xfId="0" applyNumberFormat="1" applyFont="1" applyFill="1" applyBorder="1" applyAlignment="1">
      <alignment horizontal="center"/>
    </xf>
    <xf numFmtId="3" fontId="3" fillId="11" borderId="6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8" borderId="64" xfId="0" applyFont="1" applyFill="1" applyBorder="1" applyAlignment="1">
      <alignment horizontal="center" wrapText="1"/>
    </xf>
    <xf numFmtId="3" fontId="12" fillId="0" borderId="19" xfId="0" applyNumberFormat="1" applyFont="1" applyBorder="1" applyAlignment="1">
      <alignment horizontal="center"/>
    </xf>
    <xf numFmtId="0" fontId="41" fillId="0" borderId="65" xfId="0" applyFont="1" applyBorder="1" applyAlignment="1">
      <alignment horizontal="left" wrapText="1" indent="1"/>
    </xf>
    <xf numFmtId="0" fontId="41" fillId="0" borderId="32" xfId="0" applyFont="1" applyBorder="1" applyAlignment="1">
      <alignment horizontal="right" wrapText="1"/>
    </xf>
    <xf numFmtId="0" fontId="41" fillId="0" borderId="35" xfId="0" applyFont="1" applyBorder="1" applyAlignment="1">
      <alignment horizontal="left" wrapText="1" indent="1"/>
    </xf>
    <xf numFmtId="0" fontId="16" fillId="0" borderId="20" xfId="0" applyFont="1" applyBorder="1" applyAlignment="1">
      <alignment horizontal="center" wrapText="1"/>
    </xf>
    <xf numFmtId="3" fontId="19" fillId="0" borderId="48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 wrapText="1"/>
    </xf>
    <xf numFmtId="0" fontId="16" fillId="0" borderId="66" xfId="0" applyFont="1" applyBorder="1" applyAlignment="1">
      <alignment horizontal="left" wrapText="1"/>
    </xf>
    <xf numFmtId="3" fontId="22" fillId="0" borderId="14" xfId="0" applyNumberFormat="1" applyFont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67" xfId="0" applyNumberFormat="1" applyFont="1" applyBorder="1" applyAlignment="1">
      <alignment horizontal="center"/>
    </xf>
    <xf numFmtId="3" fontId="19" fillId="0" borderId="49" xfId="0" applyNumberFormat="1" applyFont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0" fontId="16" fillId="0" borderId="68" xfId="0" applyFont="1" applyBorder="1" applyAlignment="1">
      <alignment horizontal="left" wrapText="1"/>
    </xf>
    <xf numFmtId="0" fontId="16" fillId="0" borderId="65" xfId="0" applyFont="1" applyBorder="1" applyAlignment="1">
      <alignment wrapText="1"/>
    </xf>
    <xf numFmtId="0" fontId="16" fillId="0" borderId="34" xfId="0" applyFont="1" applyBorder="1" applyAlignment="1">
      <alignment horizontal="left" wrapText="1"/>
    </xf>
    <xf numFmtId="0" fontId="43" fillId="0" borderId="35" xfId="0" applyFont="1" applyBorder="1" applyAlignment="1">
      <alignment horizontal="left" vertical="center" wrapText="1" indent="1"/>
    </xf>
    <xf numFmtId="0" fontId="43" fillId="0" borderId="22" xfId="0" applyFont="1" applyBorder="1" applyAlignment="1">
      <alignment horizontal="left" vertical="center" wrapText="1" indent="1"/>
    </xf>
    <xf numFmtId="0" fontId="46" fillId="0" borderId="35" xfId="0" applyFont="1" applyBorder="1" applyAlignment="1">
      <alignment horizontal="left" vertical="center" wrapText="1"/>
    </xf>
    <xf numFmtId="0" fontId="41" fillId="0" borderId="69" xfId="0" applyFont="1" applyBorder="1" applyAlignment="1">
      <alignment horizontal="right" wrapText="1"/>
    </xf>
    <xf numFmtId="0" fontId="5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35" xfId="0" applyFont="1" applyBorder="1" applyAlignment="1">
      <alignment wrapText="1"/>
    </xf>
    <xf numFmtId="49" fontId="16" fillId="0" borderId="32" xfId="0" applyNumberFormat="1" applyFont="1" applyBorder="1" applyAlignment="1">
      <alignment horizontal="left" wrapText="1"/>
    </xf>
    <xf numFmtId="3" fontId="21" fillId="0" borderId="70" xfId="0" applyNumberFormat="1" applyFont="1" applyBorder="1" applyAlignment="1">
      <alignment horizontal="center"/>
    </xf>
    <xf numFmtId="0" fontId="16" fillId="11" borderId="24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vertical="center" wrapText="1"/>
    </xf>
    <xf numFmtId="3" fontId="16" fillId="11" borderId="56" xfId="0" applyNumberFormat="1" applyFont="1" applyFill="1" applyBorder="1" applyAlignment="1">
      <alignment horizontal="center" vertical="center" wrapText="1"/>
    </xf>
    <xf numFmtId="3" fontId="16" fillId="11" borderId="17" xfId="0" applyNumberFormat="1" applyFont="1" applyFill="1" applyBorder="1" applyAlignment="1">
      <alignment horizontal="center" vertical="center" wrapText="1"/>
    </xf>
    <xf numFmtId="3" fontId="51" fillId="11" borderId="17" xfId="0" applyNumberFormat="1" applyFont="1" applyFill="1" applyBorder="1" applyAlignment="1">
      <alignment horizontal="center" vertical="center" wrapText="1"/>
    </xf>
    <xf numFmtId="3" fontId="16" fillId="11" borderId="59" xfId="0" applyNumberFormat="1" applyFont="1" applyFill="1" applyBorder="1" applyAlignment="1">
      <alignment horizontal="center" vertical="center" wrapText="1"/>
    </xf>
    <xf numFmtId="0" fontId="16" fillId="11" borderId="60" xfId="0" applyFont="1" applyFill="1" applyBorder="1" applyAlignment="1">
      <alignment vertical="center" wrapText="1"/>
    </xf>
    <xf numFmtId="3" fontId="16" fillId="11" borderId="16" xfId="0" applyNumberFormat="1" applyFont="1" applyFill="1" applyBorder="1" applyAlignment="1">
      <alignment horizontal="center" vertical="center" wrapText="1"/>
    </xf>
    <xf numFmtId="3" fontId="16" fillId="11" borderId="17" xfId="0" applyNumberFormat="1" applyFont="1" applyFill="1" applyBorder="1" applyAlignment="1">
      <alignment horizontal="center" vertical="center" wrapText="1"/>
    </xf>
    <xf numFmtId="3" fontId="51" fillId="11" borderId="17" xfId="0" applyNumberFormat="1" applyFont="1" applyFill="1" applyBorder="1" applyAlignment="1">
      <alignment horizontal="center" vertical="center" wrapText="1"/>
    </xf>
    <xf numFmtId="0" fontId="16" fillId="11" borderId="71" xfId="0" applyFont="1" applyFill="1" applyBorder="1" applyAlignment="1">
      <alignment vertical="center" wrapText="1"/>
    </xf>
    <xf numFmtId="3" fontId="16" fillId="11" borderId="16" xfId="0" applyNumberFormat="1" applyFont="1" applyFill="1" applyBorder="1" applyAlignment="1">
      <alignment horizontal="center" vertical="center"/>
    </xf>
    <xf numFmtId="3" fontId="16" fillId="11" borderId="17" xfId="0" applyNumberFormat="1" applyFont="1" applyFill="1" applyBorder="1" applyAlignment="1">
      <alignment horizontal="center" vertical="center"/>
    </xf>
    <xf numFmtId="3" fontId="51" fillId="11" borderId="17" xfId="0" applyNumberFormat="1" applyFont="1" applyFill="1" applyBorder="1" applyAlignment="1">
      <alignment horizontal="center" vertical="center"/>
    </xf>
    <xf numFmtId="3" fontId="16" fillId="11" borderId="5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6" fillId="11" borderId="72" xfId="0" applyNumberFormat="1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left" vertical="center" wrapText="1"/>
    </xf>
    <xf numFmtId="3" fontId="51" fillId="11" borderId="73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left" wrapText="1"/>
    </xf>
    <xf numFmtId="49" fontId="41" fillId="0" borderId="20" xfId="0" applyNumberFormat="1" applyFont="1" applyBorder="1" applyAlignment="1">
      <alignment horizontal="right" wrapText="1"/>
    </xf>
    <xf numFmtId="0" fontId="16" fillId="0" borderId="28" xfId="0" applyFont="1" applyBorder="1" applyAlignment="1">
      <alignment horizontal="left" wrapText="1"/>
    </xf>
    <xf numFmtId="0" fontId="51" fillId="0" borderId="35" xfId="0" applyFont="1" applyBorder="1" applyAlignment="1">
      <alignment wrapText="1"/>
    </xf>
    <xf numFmtId="0" fontId="16" fillId="11" borderId="65" xfId="0" applyFont="1" applyFill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0" fontId="16" fillId="8" borderId="74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3" fontId="13" fillId="8" borderId="17" xfId="0" applyNumberFormat="1" applyFont="1" applyFill="1" applyBorder="1" applyAlignment="1">
      <alignment horizontal="center" vertical="center" wrapText="1"/>
    </xf>
    <xf numFmtId="0" fontId="13" fillId="8" borderId="59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/>
    </xf>
    <xf numFmtId="0" fontId="13" fillId="8" borderId="13" xfId="0" applyFont="1" applyFill="1" applyBorder="1" applyAlignment="1">
      <alignment horizontal="center" wrapText="1"/>
    </xf>
    <xf numFmtId="3" fontId="13" fillId="8" borderId="13" xfId="0" applyNumberFormat="1" applyFont="1" applyFill="1" applyBorder="1" applyAlignment="1">
      <alignment horizontal="right" indent="1"/>
    </xf>
    <xf numFmtId="0" fontId="14" fillId="0" borderId="13" xfId="0" applyFont="1" applyBorder="1" applyAlignment="1">
      <alignment horizontal="left" wrapText="1" indent="1"/>
    </xf>
    <xf numFmtId="0" fontId="19" fillId="8" borderId="19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19" fillId="8" borderId="53" xfId="0" applyFont="1" applyFill="1" applyBorder="1" applyAlignment="1">
      <alignment horizontal="center" vertical="center" wrapText="1"/>
    </xf>
    <xf numFmtId="0" fontId="19" fillId="8" borderId="69" xfId="0" applyFont="1" applyFill="1" applyBorder="1" applyAlignment="1">
      <alignment horizontal="center" vertical="center" wrapText="1"/>
    </xf>
    <xf numFmtId="0" fontId="19" fillId="8" borderId="75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76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61" xfId="0" applyFont="1" applyBorder="1" applyAlignment="1">
      <alignment horizontal="left" wrapText="1" indent="1"/>
    </xf>
    <xf numFmtId="3" fontId="17" fillId="0" borderId="43" xfId="0" applyNumberFormat="1" applyFont="1" applyBorder="1" applyAlignment="1">
      <alignment horizontal="center"/>
    </xf>
    <xf numFmtId="3" fontId="18" fillId="0" borderId="77" xfId="0" applyNumberFormat="1" applyFont="1" applyBorder="1" applyAlignment="1">
      <alignment horizontal="center"/>
    </xf>
    <xf numFmtId="3" fontId="20" fillId="0" borderId="51" xfId="0" applyNumberFormat="1" applyFont="1" applyFill="1" applyBorder="1" applyAlignment="1">
      <alignment horizontal="center"/>
    </xf>
    <xf numFmtId="3" fontId="20" fillId="0" borderId="51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3" fillId="22" borderId="13" xfId="0" applyFont="1" applyFill="1" applyBorder="1" applyAlignment="1">
      <alignment horizontal="left"/>
    </xf>
    <xf numFmtId="0" fontId="13" fillId="22" borderId="13" xfId="0" applyFont="1" applyFill="1" applyBorder="1" applyAlignment="1">
      <alignment wrapText="1"/>
    </xf>
    <xf numFmtId="3" fontId="13" fillId="22" borderId="13" xfId="0" applyNumberFormat="1" applyFont="1" applyFill="1" applyBorder="1" applyAlignment="1">
      <alignment horizontal="right" indent="1"/>
    </xf>
    <xf numFmtId="0" fontId="13" fillId="22" borderId="13" xfId="0" applyFont="1" applyFill="1" applyBorder="1" applyAlignment="1">
      <alignment/>
    </xf>
    <xf numFmtId="3" fontId="12" fillId="22" borderId="13" xfId="0" applyNumberFormat="1" applyFont="1" applyFill="1" applyBorder="1" applyAlignment="1">
      <alignment horizontal="right" indent="1"/>
    </xf>
    <xf numFmtId="0" fontId="13" fillId="22" borderId="13" xfId="0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center"/>
    </xf>
    <xf numFmtId="0" fontId="19" fillId="11" borderId="78" xfId="0" applyFont="1" applyFill="1" applyBorder="1" applyAlignment="1">
      <alignment horizontal="center" vertical="center"/>
    </xf>
    <xf numFmtId="0" fontId="19" fillId="11" borderId="78" xfId="0" applyFont="1" applyFill="1" applyBorder="1" applyAlignment="1">
      <alignment vertical="center"/>
    </xf>
    <xf numFmtId="0" fontId="19" fillId="11" borderId="79" xfId="0" applyFont="1" applyFill="1" applyBorder="1" applyAlignment="1">
      <alignment vertical="center"/>
    </xf>
    <xf numFmtId="0" fontId="19" fillId="11" borderId="80" xfId="0" applyFont="1" applyFill="1" applyBorder="1" applyAlignment="1">
      <alignment horizontal="center" vertical="center"/>
    </xf>
    <xf numFmtId="0" fontId="19" fillId="11" borderId="81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wrapText="1"/>
    </xf>
    <xf numFmtId="0" fontId="18" fillId="0" borderId="78" xfId="0" applyFont="1" applyFill="1" applyBorder="1" applyAlignment="1">
      <alignment horizontal="center"/>
    </xf>
    <xf numFmtId="0" fontId="18" fillId="0" borderId="78" xfId="0" applyFont="1" applyFill="1" applyBorder="1" applyAlignment="1">
      <alignment/>
    </xf>
    <xf numFmtId="0" fontId="18" fillId="0" borderId="78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2" xfId="0" applyFont="1" applyFill="1" applyBorder="1" applyAlignment="1">
      <alignment horizontal="center" wrapText="1"/>
    </xf>
    <xf numFmtId="0" fontId="18" fillId="0" borderId="82" xfId="0" applyFont="1" applyFill="1" applyBorder="1" applyAlignment="1">
      <alignment horizontal="center"/>
    </xf>
    <xf numFmtId="10" fontId="18" fillId="0" borderId="82" xfId="0" applyNumberFormat="1" applyFont="1" applyFill="1" applyBorder="1" applyAlignment="1">
      <alignment horizontal="center"/>
    </xf>
    <xf numFmtId="3" fontId="20" fillId="0" borderId="82" xfId="0" applyNumberFormat="1" applyFont="1" applyFill="1" applyBorder="1" applyAlignment="1">
      <alignment/>
    </xf>
    <xf numFmtId="0" fontId="20" fillId="0" borderId="82" xfId="0" applyFont="1" applyFill="1" applyBorder="1" applyAlignment="1">
      <alignment/>
    </xf>
    <xf numFmtId="0" fontId="20" fillId="0" borderId="82" xfId="0" applyFont="1" applyBorder="1" applyAlignment="1">
      <alignment/>
    </xf>
    <xf numFmtId="0" fontId="18" fillId="0" borderId="83" xfId="0" applyFont="1" applyBorder="1" applyAlignment="1">
      <alignment/>
    </xf>
    <xf numFmtId="14" fontId="18" fillId="0" borderId="78" xfId="0" applyNumberFormat="1" applyFont="1" applyFill="1" applyBorder="1" applyAlignment="1">
      <alignment horizontal="center"/>
    </xf>
    <xf numFmtId="0" fontId="18" fillId="0" borderId="82" xfId="0" applyFont="1" applyFill="1" applyBorder="1" applyAlignment="1">
      <alignment/>
    </xf>
    <xf numFmtId="0" fontId="18" fillId="0" borderId="82" xfId="0" applyFont="1" applyBorder="1" applyAlignment="1">
      <alignment/>
    </xf>
    <xf numFmtId="14" fontId="18" fillId="0" borderId="82" xfId="0" applyNumberFormat="1" applyFont="1" applyFill="1" applyBorder="1" applyAlignment="1">
      <alignment horizontal="center"/>
    </xf>
    <xf numFmtId="0" fontId="20" fillId="0" borderId="78" xfId="0" applyFont="1" applyFill="1" applyBorder="1" applyAlignment="1">
      <alignment/>
    </xf>
    <xf numFmtId="0" fontId="20" fillId="0" borderId="78" xfId="0" applyFont="1" applyBorder="1" applyAlignment="1">
      <alignment/>
    </xf>
    <xf numFmtId="10" fontId="18" fillId="0" borderId="78" xfId="0" applyNumberFormat="1" applyFont="1" applyFill="1" applyBorder="1" applyAlignment="1">
      <alignment horizontal="center"/>
    </xf>
    <xf numFmtId="0" fontId="18" fillId="0" borderId="79" xfId="0" applyFont="1" applyFill="1" applyBorder="1" applyAlignment="1">
      <alignment/>
    </xf>
    <xf numFmtId="0" fontId="18" fillId="0" borderId="83" xfId="0" applyFont="1" applyFill="1" applyBorder="1" applyAlignment="1">
      <alignment/>
    </xf>
    <xf numFmtId="0" fontId="18" fillId="0" borderId="84" xfId="0" applyFont="1" applyBorder="1" applyAlignment="1">
      <alignment/>
    </xf>
    <xf numFmtId="175" fontId="22" fillId="0" borderId="78" xfId="0" applyNumberFormat="1" applyFont="1" applyFill="1" applyBorder="1" applyAlignment="1">
      <alignment horizontal="center"/>
    </xf>
    <xf numFmtId="175" fontId="22" fillId="0" borderId="78" xfId="0" applyNumberFormat="1" applyFont="1" applyFill="1" applyBorder="1" applyAlignment="1">
      <alignment horizontal="right"/>
    </xf>
    <xf numFmtId="175" fontId="18" fillId="0" borderId="79" xfId="0" applyNumberFormat="1" applyFont="1" applyBorder="1" applyAlignment="1">
      <alignment/>
    </xf>
    <xf numFmtId="0" fontId="18" fillId="0" borderId="85" xfId="0" applyFont="1" applyBorder="1" applyAlignment="1">
      <alignment horizontal="center"/>
    </xf>
    <xf numFmtId="0" fontId="16" fillId="0" borderId="86" xfId="0" applyFont="1" applyFill="1" applyBorder="1" applyAlignment="1">
      <alignment horizontal="center"/>
    </xf>
    <xf numFmtId="175" fontId="22" fillId="0" borderId="86" xfId="0" applyNumberFormat="1" applyFont="1" applyFill="1" applyBorder="1" applyAlignment="1">
      <alignment horizontal="right"/>
    </xf>
    <xf numFmtId="175" fontId="18" fillId="0" borderId="87" xfId="0" applyNumberFormat="1" applyFont="1" applyBorder="1" applyAlignment="1">
      <alignment/>
    </xf>
    <xf numFmtId="0" fontId="22" fillId="0" borderId="88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175" fontId="22" fillId="0" borderId="89" xfId="0" applyNumberFormat="1" applyFont="1" applyBorder="1" applyAlignment="1">
      <alignment/>
    </xf>
    <xf numFmtId="175" fontId="22" fillId="0" borderId="90" xfId="0" applyNumberFormat="1" applyFont="1" applyBorder="1" applyAlignment="1">
      <alignment/>
    </xf>
    <xf numFmtId="0" fontId="2" fillId="0" borderId="91" xfId="0" applyFont="1" applyBorder="1" applyAlignment="1">
      <alignment/>
    </xf>
    <xf numFmtId="0" fontId="16" fillId="0" borderId="92" xfId="0" applyFont="1" applyBorder="1" applyAlignment="1">
      <alignment horizontal="center"/>
    </xf>
    <xf numFmtId="10" fontId="17" fillId="0" borderId="92" xfId="60" applyNumberFormat="1" applyFont="1" applyBorder="1" applyAlignment="1">
      <alignment/>
    </xf>
    <xf numFmtId="0" fontId="17" fillId="0" borderId="93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1" fillId="0" borderId="35" xfId="0" applyFont="1" applyFill="1" applyBorder="1" applyAlignment="1">
      <alignment horizontal="left" wrapText="1" indent="1"/>
    </xf>
    <xf numFmtId="0" fontId="19" fillId="11" borderId="94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19" fillId="11" borderId="80" xfId="0" applyFont="1" applyFill="1" applyBorder="1" applyAlignment="1">
      <alignment horizontal="center" vertical="center" wrapText="1"/>
    </xf>
    <xf numFmtId="0" fontId="19" fillId="11" borderId="78" xfId="0" applyFont="1" applyFill="1" applyBorder="1" applyAlignment="1">
      <alignment horizontal="center" vertical="center"/>
    </xf>
    <xf numFmtId="0" fontId="19" fillId="11" borderId="80" xfId="0" applyFont="1" applyFill="1" applyBorder="1" applyAlignment="1">
      <alignment horizontal="center" vertical="center"/>
    </xf>
    <xf numFmtId="0" fontId="19" fillId="11" borderId="8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8" borderId="95" xfId="0" applyFont="1" applyFill="1" applyBorder="1" applyAlignment="1">
      <alignment horizontal="center" wrapText="1"/>
    </xf>
    <xf numFmtId="0" fontId="13" fillId="8" borderId="64" xfId="0" applyFont="1" applyFill="1" applyBorder="1" applyAlignment="1">
      <alignment horizontal="center" wrapText="1"/>
    </xf>
    <xf numFmtId="0" fontId="13" fillId="8" borderId="96" xfId="0" applyFont="1" applyFill="1" applyBorder="1" applyAlignment="1">
      <alignment horizontal="center" wrapText="1"/>
    </xf>
    <xf numFmtId="0" fontId="13" fillId="8" borderId="97" xfId="0" applyFont="1" applyFill="1" applyBorder="1" applyAlignment="1">
      <alignment horizontal="center" wrapText="1"/>
    </xf>
    <xf numFmtId="0" fontId="13" fillId="8" borderId="98" xfId="0" applyFont="1" applyFill="1" applyBorder="1" applyAlignment="1">
      <alignment horizontal="center" wrapText="1"/>
    </xf>
    <xf numFmtId="0" fontId="13" fillId="8" borderId="99" xfId="0" applyFont="1" applyFill="1" applyBorder="1" applyAlignment="1">
      <alignment horizontal="center" wrapText="1"/>
    </xf>
    <xf numFmtId="0" fontId="13" fillId="8" borderId="100" xfId="0" applyFont="1" applyFill="1" applyBorder="1" applyAlignment="1">
      <alignment horizontal="center" wrapText="1"/>
    </xf>
    <xf numFmtId="0" fontId="13" fillId="8" borderId="101" xfId="0" applyFont="1" applyFill="1" applyBorder="1" applyAlignment="1">
      <alignment horizontal="center" wrapText="1"/>
    </xf>
    <xf numFmtId="0" fontId="53" fillId="8" borderId="10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9" fillId="8" borderId="103" xfId="0" applyFont="1" applyFill="1" applyBorder="1" applyAlignment="1">
      <alignment horizontal="center" vertical="center" wrapText="1"/>
    </xf>
    <xf numFmtId="0" fontId="19" fillId="8" borderId="72" xfId="0" applyFont="1" applyFill="1" applyBorder="1" applyAlignment="1">
      <alignment horizontal="center" vertical="center" wrapText="1"/>
    </xf>
    <xf numFmtId="0" fontId="16" fillId="8" borderId="44" xfId="0" applyFont="1" applyFill="1" applyBorder="1" applyAlignment="1">
      <alignment horizontal="center" vertical="center" wrapText="1"/>
    </xf>
    <xf numFmtId="0" fontId="52" fillId="8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84" xfId="0" applyFont="1" applyFill="1" applyBorder="1" applyAlignment="1">
      <alignment/>
    </xf>
    <xf numFmtId="0" fontId="18" fillId="0" borderId="104" xfId="0" applyFont="1" applyFill="1" applyBorder="1" applyAlignment="1">
      <alignment/>
    </xf>
    <xf numFmtId="0" fontId="18" fillId="0" borderId="78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wrapText="1"/>
    </xf>
    <xf numFmtId="0" fontId="18" fillId="0" borderId="82" xfId="0" applyFont="1" applyFill="1" applyBorder="1" applyAlignment="1">
      <alignment horizontal="center" wrapText="1"/>
    </xf>
    <xf numFmtId="175" fontId="18" fillId="0" borderId="78" xfId="44" applyNumberFormat="1" applyFont="1" applyFill="1" applyBorder="1" applyAlignment="1">
      <alignment horizontal="center" vertical="center"/>
    </xf>
    <xf numFmtId="175" fontId="18" fillId="0" borderId="82" xfId="44" applyNumberFormat="1" applyFont="1" applyFill="1" applyBorder="1" applyAlignment="1">
      <alignment horizontal="center" vertical="center"/>
    </xf>
    <xf numFmtId="0" fontId="19" fillId="11" borderId="78" xfId="0" applyFont="1" applyFill="1" applyBorder="1" applyAlignment="1">
      <alignment horizontal="center" vertical="center" wrapText="1"/>
    </xf>
    <xf numFmtId="175" fontId="16" fillId="0" borderId="86" xfId="0" applyNumberFormat="1" applyFont="1" applyFill="1" applyBorder="1" applyAlignment="1">
      <alignment horizontal="left"/>
    </xf>
    <xf numFmtId="0" fontId="0" fillId="0" borderId="86" xfId="0" applyFill="1" applyBorder="1" applyAlignment="1">
      <alignment horizontal="left"/>
    </xf>
    <xf numFmtId="175" fontId="22" fillId="0" borderId="89" xfId="0" applyNumberFormat="1" applyFont="1" applyBorder="1" applyAlignment="1">
      <alignment horizontal="left"/>
    </xf>
    <xf numFmtId="0" fontId="22" fillId="0" borderId="89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0" fontId="16" fillId="0" borderId="92" xfId="0" applyFont="1" applyBorder="1" applyAlignment="1">
      <alignment horizontal="left"/>
    </xf>
    <xf numFmtId="0" fontId="0" fillId="0" borderId="92" xfId="0" applyBorder="1" applyAlignment="1">
      <alignment/>
    </xf>
    <xf numFmtId="0" fontId="16" fillId="0" borderId="78" xfId="0" applyFont="1" applyFill="1" applyBorder="1" applyAlignment="1">
      <alignment horizontal="left"/>
    </xf>
    <xf numFmtId="0" fontId="0" fillId="0" borderId="78" xfId="0" applyFill="1" applyBorder="1" applyAlignment="1">
      <alignment horizontal="left"/>
    </xf>
    <xf numFmtId="0" fontId="18" fillId="0" borderId="78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5" fontId="18" fillId="0" borderId="78" xfId="44" applyNumberFormat="1" applyFont="1" applyFill="1" applyBorder="1" applyAlignment="1">
      <alignment horizontal="center" vertical="center" wrapText="1"/>
    </xf>
    <xf numFmtId="175" fontId="18" fillId="0" borderId="82" xfId="44" applyNumberFormat="1" applyFont="1" applyFill="1" applyBorder="1" applyAlignment="1">
      <alignment horizontal="center" vertical="center" wrapText="1"/>
    </xf>
    <xf numFmtId="3" fontId="18" fillId="0" borderId="78" xfId="0" applyNumberFormat="1" applyFont="1" applyFill="1" applyBorder="1" applyAlignment="1">
      <alignment horizontal="center" vertical="center"/>
    </xf>
    <xf numFmtId="3" fontId="18" fillId="0" borderId="8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7"/>
  <sheetViews>
    <sheetView workbookViewId="0" topLeftCell="A56">
      <selection activeCell="A1" sqref="A1:E72"/>
    </sheetView>
  </sheetViews>
  <sheetFormatPr defaultColWidth="9.140625" defaultRowHeight="12.75"/>
  <cols>
    <col min="1" max="1" width="10.140625" style="9" customWidth="1"/>
    <col min="2" max="2" width="39.57421875" style="9" customWidth="1"/>
    <col min="3" max="3" width="13.140625" style="122" customWidth="1"/>
    <col min="4" max="4" width="13.421875" style="9" customWidth="1"/>
    <col min="5" max="5" width="15.28125" style="9" customWidth="1"/>
    <col min="6" max="16384" width="9.140625" style="9" customWidth="1"/>
  </cols>
  <sheetData>
    <row r="1" spans="3:7" ht="15">
      <c r="C1" s="119"/>
      <c r="D1" s="8"/>
      <c r="E1" s="8" t="s">
        <v>98</v>
      </c>
      <c r="F1" s="8"/>
      <c r="G1" s="8"/>
    </row>
    <row r="2" spans="3:7" ht="15">
      <c r="C2" s="119"/>
      <c r="D2" s="8"/>
      <c r="E2" s="8" t="s">
        <v>627</v>
      </c>
      <c r="F2" s="8"/>
      <c r="G2" s="8"/>
    </row>
    <row r="3" spans="3:7" ht="15">
      <c r="C3" s="119"/>
      <c r="D3" s="120"/>
      <c r="E3" s="8" t="s">
        <v>628</v>
      </c>
      <c r="F3" s="8"/>
      <c r="G3" s="8"/>
    </row>
    <row r="4" ht="15">
      <c r="C4" s="71"/>
    </row>
    <row r="5" spans="1:5" ht="18.75">
      <c r="A5" s="401" t="s">
        <v>492</v>
      </c>
      <c r="B5" s="401"/>
      <c r="C5" s="401"/>
      <c r="D5" s="401"/>
      <c r="E5" s="401"/>
    </row>
    <row r="6" spans="1:5" ht="15">
      <c r="A6" s="402" t="s">
        <v>32</v>
      </c>
      <c r="B6" s="402"/>
      <c r="C6" s="402"/>
      <c r="D6" s="402"/>
      <c r="E6" s="402"/>
    </row>
    <row r="7" spans="2:5" ht="15.75" thickBot="1">
      <c r="B7" s="121"/>
      <c r="E7" s="8" t="s">
        <v>33</v>
      </c>
    </row>
    <row r="8" spans="1:5" ht="43.5" thickBot="1">
      <c r="A8" s="312" t="s">
        <v>7</v>
      </c>
      <c r="B8" s="313" t="s">
        <v>156</v>
      </c>
      <c r="C8" s="314" t="s">
        <v>493</v>
      </c>
      <c r="D8" s="313" t="s">
        <v>233</v>
      </c>
      <c r="E8" s="315" t="s">
        <v>494</v>
      </c>
    </row>
    <row r="9" spans="1:9" ht="15">
      <c r="A9" s="143"/>
      <c r="B9" s="144" t="s">
        <v>207</v>
      </c>
      <c r="C9" s="145">
        <f>C10+C19+C48+C59</f>
        <v>28660334</v>
      </c>
      <c r="D9" s="145">
        <f>D10+D19+D48+D58</f>
        <v>1663312</v>
      </c>
      <c r="E9" s="145">
        <f>E10+E19+E48+E58</f>
        <v>30323646</v>
      </c>
      <c r="I9" s="8"/>
    </row>
    <row r="10" spans="1:5" ht="15">
      <c r="A10" s="133"/>
      <c r="B10" s="134" t="s">
        <v>203</v>
      </c>
      <c r="C10" s="135">
        <f>C11+C14+C18</f>
        <v>22004813</v>
      </c>
      <c r="D10" s="135">
        <f>D11+D14+D18</f>
        <v>0</v>
      </c>
      <c r="E10" s="135">
        <f>E11+E14+E18</f>
        <v>22004813</v>
      </c>
    </row>
    <row r="11" spans="1:5" ht="15">
      <c r="A11" s="342" t="s">
        <v>54</v>
      </c>
      <c r="B11" s="343" t="s">
        <v>34</v>
      </c>
      <c r="C11" s="344">
        <f>SUM(C12:C13)</f>
        <v>19523953</v>
      </c>
      <c r="D11" s="344">
        <f>SUM(D12:D13)</f>
        <v>0</v>
      </c>
      <c r="E11" s="344">
        <f>SUM(E12:E13)</f>
        <v>19523953</v>
      </c>
    </row>
    <row r="12" spans="1:5" ht="45">
      <c r="A12" s="136" t="s">
        <v>271</v>
      </c>
      <c r="B12" s="319" t="s">
        <v>194</v>
      </c>
      <c r="C12" s="129">
        <v>244787</v>
      </c>
      <c r="D12" s="129"/>
      <c r="E12" s="129">
        <f>C12+D12</f>
        <v>244787</v>
      </c>
    </row>
    <row r="13" spans="1:5" ht="45">
      <c r="A13" s="136" t="s">
        <v>272</v>
      </c>
      <c r="B13" s="319" t="s">
        <v>195</v>
      </c>
      <c r="C13" s="129">
        <v>19279166</v>
      </c>
      <c r="D13" s="129"/>
      <c r="E13" s="129">
        <f>C13+D13</f>
        <v>19279166</v>
      </c>
    </row>
    <row r="14" spans="1:5" ht="15">
      <c r="A14" s="345" t="s">
        <v>444</v>
      </c>
      <c r="B14" s="343" t="s">
        <v>35</v>
      </c>
      <c r="C14" s="344">
        <f>SUM(C15:C17)</f>
        <v>2335860</v>
      </c>
      <c r="D14" s="344">
        <f>SUM(D15:D17)</f>
        <v>0</v>
      </c>
      <c r="E14" s="344">
        <f>SUM(E15:E17)</f>
        <v>2335860</v>
      </c>
    </row>
    <row r="15" spans="1:5" ht="15">
      <c r="A15" s="136" t="s">
        <v>445</v>
      </c>
      <c r="B15" s="319" t="s">
        <v>36</v>
      </c>
      <c r="C15" s="129">
        <v>901416</v>
      </c>
      <c r="D15" s="129"/>
      <c r="E15" s="129">
        <f>C15+D15</f>
        <v>901416</v>
      </c>
    </row>
    <row r="16" spans="1:5" ht="15">
      <c r="A16" s="136" t="s">
        <v>446</v>
      </c>
      <c r="B16" s="319" t="s">
        <v>157</v>
      </c>
      <c r="C16" s="129">
        <v>946883</v>
      </c>
      <c r="D16" s="129"/>
      <c r="E16" s="129">
        <f>C16+D16</f>
        <v>946883</v>
      </c>
    </row>
    <row r="17" spans="1:5" ht="30">
      <c r="A17" s="136" t="s">
        <v>447</v>
      </c>
      <c r="B17" s="319" t="s">
        <v>270</v>
      </c>
      <c r="C17" s="129">
        <v>487561</v>
      </c>
      <c r="D17" s="129"/>
      <c r="E17" s="129">
        <f>C17+D17</f>
        <v>487561</v>
      </c>
    </row>
    <row r="18" spans="1:5" ht="15">
      <c r="A18" s="342" t="s">
        <v>448</v>
      </c>
      <c r="B18" s="343" t="s">
        <v>11</v>
      </c>
      <c r="C18" s="344">
        <v>145000</v>
      </c>
      <c r="D18" s="346"/>
      <c r="E18" s="344">
        <f>C18+D18</f>
        <v>145000</v>
      </c>
    </row>
    <row r="19" spans="1:5" ht="15">
      <c r="A19" s="133"/>
      <c r="B19" s="134" t="s">
        <v>204</v>
      </c>
      <c r="C19" s="135">
        <f>C20+C22+C35+C38+C45</f>
        <v>222600</v>
      </c>
      <c r="D19" s="135">
        <f>D20+D22+D35+D38+D45</f>
        <v>352</v>
      </c>
      <c r="E19" s="135">
        <f>E20+E22+E35+E38+E45</f>
        <v>222952</v>
      </c>
    </row>
    <row r="20" spans="1:5" ht="29.25">
      <c r="A20" s="345" t="s">
        <v>49</v>
      </c>
      <c r="B20" s="343" t="s">
        <v>37</v>
      </c>
      <c r="C20" s="344">
        <f>C21</f>
        <v>5000</v>
      </c>
      <c r="D20" s="344">
        <f>D21</f>
        <v>0</v>
      </c>
      <c r="E20" s="344">
        <f>E21</f>
        <v>5000</v>
      </c>
    </row>
    <row r="21" spans="1:5" ht="30">
      <c r="A21" s="136" t="s">
        <v>449</v>
      </c>
      <c r="B21" s="319" t="s">
        <v>158</v>
      </c>
      <c r="C21" s="129">
        <v>5000</v>
      </c>
      <c r="D21" s="131"/>
      <c r="E21" s="131">
        <f>C21+D21</f>
        <v>5000</v>
      </c>
    </row>
    <row r="22" spans="1:5" ht="29.25">
      <c r="A22" s="345" t="s">
        <v>50</v>
      </c>
      <c r="B22" s="343" t="s">
        <v>38</v>
      </c>
      <c r="C22" s="344">
        <f>C23+C28</f>
        <v>51000</v>
      </c>
      <c r="D22" s="344">
        <f>D23+D28</f>
        <v>0</v>
      </c>
      <c r="E22" s="344">
        <f>E23+E28</f>
        <v>51000</v>
      </c>
    </row>
    <row r="23" spans="1:5" ht="29.25">
      <c r="A23" s="138" t="s">
        <v>450</v>
      </c>
      <c r="B23" s="140" t="s">
        <v>12</v>
      </c>
      <c r="C23" s="130">
        <f>SUM(C24:C27)</f>
        <v>16500</v>
      </c>
      <c r="D23" s="130">
        <f>SUM(D24:D27)</f>
        <v>0</v>
      </c>
      <c r="E23" s="130">
        <f>SUM(E24:E27)</f>
        <v>16500</v>
      </c>
    </row>
    <row r="24" spans="1:5" ht="45" customHeight="1">
      <c r="A24" s="136" t="s">
        <v>451</v>
      </c>
      <c r="B24" s="319" t="s">
        <v>267</v>
      </c>
      <c r="C24" s="129">
        <v>1500</v>
      </c>
      <c r="D24" s="131"/>
      <c r="E24" s="131">
        <f>C24+D24</f>
        <v>1500</v>
      </c>
    </row>
    <row r="25" spans="1:5" ht="45">
      <c r="A25" s="136" t="s">
        <v>452</v>
      </c>
      <c r="B25" s="319" t="s">
        <v>159</v>
      </c>
      <c r="C25" s="129">
        <v>3000</v>
      </c>
      <c r="D25" s="131"/>
      <c r="E25" s="131">
        <f>C25+D25</f>
        <v>3000</v>
      </c>
    </row>
    <row r="26" spans="1:5" ht="30">
      <c r="A26" s="136" t="s">
        <v>453</v>
      </c>
      <c r="B26" s="319" t="s">
        <v>160</v>
      </c>
      <c r="C26" s="129">
        <v>4000</v>
      </c>
      <c r="D26" s="131"/>
      <c r="E26" s="131">
        <f>C26+D26</f>
        <v>4000</v>
      </c>
    </row>
    <row r="27" spans="1:5" ht="30">
      <c r="A27" s="136" t="s">
        <v>454</v>
      </c>
      <c r="B27" s="319" t="s">
        <v>196</v>
      </c>
      <c r="C27" s="129">
        <v>8000</v>
      </c>
      <c r="D27" s="131"/>
      <c r="E27" s="131">
        <f>C27+D27</f>
        <v>8000</v>
      </c>
    </row>
    <row r="28" spans="1:5" ht="15">
      <c r="A28" s="138" t="s">
        <v>455</v>
      </c>
      <c r="B28" s="140" t="s">
        <v>13</v>
      </c>
      <c r="C28" s="130">
        <f>SUM(C29:C34)</f>
        <v>34500</v>
      </c>
      <c r="D28" s="130">
        <f>SUM(D29:D34)</f>
        <v>0</v>
      </c>
      <c r="E28" s="130">
        <f>SUM(E29:E34)</f>
        <v>34500</v>
      </c>
    </row>
    <row r="29" spans="1:5" ht="45">
      <c r="A29" s="136" t="s">
        <v>106</v>
      </c>
      <c r="B29" s="319" t="s">
        <v>161</v>
      </c>
      <c r="C29" s="129">
        <v>16500</v>
      </c>
      <c r="D29" s="131"/>
      <c r="E29" s="131">
        <f aca="true" t="shared" si="0" ref="E29:E34">C29+D29</f>
        <v>16500</v>
      </c>
    </row>
    <row r="30" spans="1:5" ht="45">
      <c r="A30" s="136" t="s">
        <v>107</v>
      </c>
      <c r="B30" s="319" t="s">
        <v>162</v>
      </c>
      <c r="C30" s="129">
        <v>500</v>
      </c>
      <c r="D30" s="131"/>
      <c r="E30" s="131">
        <f t="shared" si="0"/>
        <v>500</v>
      </c>
    </row>
    <row r="31" spans="1:5" ht="30">
      <c r="A31" s="136" t="s">
        <v>129</v>
      </c>
      <c r="B31" s="319" t="s">
        <v>163</v>
      </c>
      <c r="C31" s="129">
        <v>8000</v>
      </c>
      <c r="D31" s="131"/>
      <c r="E31" s="131">
        <f t="shared" si="0"/>
        <v>8000</v>
      </c>
    </row>
    <row r="32" spans="1:5" ht="30">
      <c r="A32" s="136" t="s">
        <v>456</v>
      </c>
      <c r="B32" s="319" t="s">
        <v>164</v>
      </c>
      <c r="C32" s="129">
        <v>500</v>
      </c>
      <c r="D32" s="129"/>
      <c r="E32" s="129">
        <f t="shared" si="0"/>
        <v>500</v>
      </c>
    </row>
    <row r="33" spans="1:5" ht="45">
      <c r="A33" s="136" t="s">
        <v>457</v>
      </c>
      <c r="B33" s="319" t="s">
        <v>4</v>
      </c>
      <c r="C33" s="129">
        <v>1000</v>
      </c>
      <c r="D33" s="129"/>
      <c r="E33" s="129">
        <f t="shared" si="0"/>
        <v>1000</v>
      </c>
    </row>
    <row r="34" spans="1:5" ht="30">
      <c r="A34" s="136" t="s">
        <v>458</v>
      </c>
      <c r="B34" s="319" t="s">
        <v>165</v>
      </c>
      <c r="C34" s="129">
        <v>8000</v>
      </c>
      <c r="D34" s="129"/>
      <c r="E34" s="129">
        <f t="shared" si="0"/>
        <v>8000</v>
      </c>
    </row>
    <row r="35" spans="1:5" ht="15">
      <c r="A35" s="345" t="s">
        <v>51</v>
      </c>
      <c r="B35" s="343" t="s">
        <v>14</v>
      </c>
      <c r="C35" s="344">
        <f>SUM(C36:C37)</f>
        <v>100000</v>
      </c>
      <c r="D35" s="344">
        <f>SUM(D36:D37)</f>
        <v>0</v>
      </c>
      <c r="E35" s="344">
        <f>SUM(E36:E37)</f>
        <v>100000</v>
      </c>
    </row>
    <row r="36" spans="1:5" ht="15">
      <c r="A36" s="136" t="s">
        <v>459</v>
      </c>
      <c r="B36" s="319" t="s">
        <v>166</v>
      </c>
      <c r="C36" s="129">
        <v>80000</v>
      </c>
      <c r="D36" s="129"/>
      <c r="E36" s="129">
        <f>C36+D36</f>
        <v>80000</v>
      </c>
    </row>
    <row r="37" spans="1:5" ht="30">
      <c r="A37" s="136" t="s">
        <v>460</v>
      </c>
      <c r="B37" s="319" t="s">
        <v>167</v>
      </c>
      <c r="C37" s="129">
        <v>20000</v>
      </c>
      <c r="D37" s="129"/>
      <c r="E37" s="129">
        <f>C37+D37</f>
        <v>20000</v>
      </c>
    </row>
    <row r="38" spans="1:7" ht="15">
      <c r="A38" s="345" t="s">
        <v>461</v>
      </c>
      <c r="B38" s="343" t="s">
        <v>15</v>
      </c>
      <c r="C38" s="344">
        <f>C39+C43</f>
        <v>27100</v>
      </c>
      <c r="D38" s="344">
        <f>D39+D43</f>
        <v>352</v>
      </c>
      <c r="E38" s="344">
        <f>E39+E43</f>
        <v>27452</v>
      </c>
      <c r="G38" s="123"/>
    </row>
    <row r="39" spans="1:5" ht="15">
      <c r="A39" s="138" t="s">
        <v>462</v>
      </c>
      <c r="B39" s="140" t="s">
        <v>171</v>
      </c>
      <c r="C39" s="130">
        <f>SUM(C40:C42)</f>
        <v>26100</v>
      </c>
      <c r="D39" s="130">
        <f>SUM(D40:D42)</f>
        <v>0</v>
      </c>
      <c r="E39" s="130">
        <f>SUM(E40:E42)</f>
        <v>26100</v>
      </c>
    </row>
    <row r="40" spans="1:5" ht="30">
      <c r="A40" s="136" t="s">
        <v>463</v>
      </c>
      <c r="B40" s="319" t="s">
        <v>172</v>
      </c>
      <c r="C40" s="129">
        <v>10000</v>
      </c>
      <c r="D40" s="129"/>
      <c r="E40" s="129">
        <f>C40+D40</f>
        <v>10000</v>
      </c>
    </row>
    <row r="41" spans="1:5" ht="30">
      <c r="A41" s="136" t="s">
        <v>464</v>
      </c>
      <c r="B41" s="319" t="s">
        <v>5</v>
      </c>
      <c r="C41" s="129">
        <v>100</v>
      </c>
      <c r="D41" s="129"/>
      <c r="E41" s="129">
        <f>C41+D41</f>
        <v>100</v>
      </c>
    </row>
    <row r="42" spans="1:5" ht="30">
      <c r="A42" s="136" t="s">
        <v>465</v>
      </c>
      <c r="B42" s="319" t="s">
        <v>209</v>
      </c>
      <c r="C42" s="129">
        <v>16000</v>
      </c>
      <c r="D42" s="129"/>
      <c r="E42" s="129">
        <f>C42+D42</f>
        <v>16000</v>
      </c>
    </row>
    <row r="43" spans="1:5" ht="15">
      <c r="A43" s="138" t="s">
        <v>466</v>
      </c>
      <c r="B43" s="140" t="s">
        <v>269</v>
      </c>
      <c r="C43" s="130">
        <f>SUM(C44:C44)</f>
        <v>1000</v>
      </c>
      <c r="D43" s="130">
        <f>SUM(D44:D44)</f>
        <v>352</v>
      </c>
      <c r="E43" s="130">
        <f>SUM(E44:E44)</f>
        <v>1352</v>
      </c>
    </row>
    <row r="44" spans="1:5" ht="45">
      <c r="A44" s="136" t="s">
        <v>467</v>
      </c>
      <c r="B44" s="319" t="s">
        <v>268</v>
      </c>
      <c r="C44" s="129">
        <v>1000</v>
      </c>
      <c r="D44" s="129">
        <v>352</v>
      </c>
      <c r="E44" s="129">
        <f>C44+D44</f>
        <v>1352</v>
      </c>
    </row>
    <row r="45" spans="1:5" ht="43.5">
      <c r="A45" s="345" t="s">
        <v>468</v>
      </c>
      <c r="B45" s="343" t="s">
        <v>501</v>
      </c>
      <c r="C45" s="344">
        <f>SUM(C46:C47)</f>
        <v>39500</v>
      </c>
      <c r="D45" s="344">
        <f>SUM(D46:D47)</f>
        <v>0</v>
      </c>
      <c r="E45" s="344">
        <f>SUM(E46:E47)</f>
        <v>39500</v>
      </c>
    </row>
    <row r="46" spans="1:5" ht="30">
      <c r="A46" s="136" t="s">
        <v>469</v>
      </c>
      <c r="B46" s="319" t="s">
        <v>16</v>
      </c>
      <c r="C46" s="129">
        <v>4500</v>
      </c>
      <c r="D46" s="129"/>
      <c r="E46" s="129">
        <f>C46+D46</f>
        <v>4500</v>
      </c>
    </row>
    <row r="47" spans="1:5" ht="30">
      <c r="A47" s="136" t="s">
        <v>470</v>
      </c>
      <c r="B47" s="319" t="s">
        <v>17</v>
      </c>
      <c r="C47" s="129">
        <v>35000</v>
      </c>
      <c r="D47" s="129"/>
      <c r="E47" s="129">
        <f>C47+D47</f>
        <v>35000</v>
      </c>
    </row>
    <row r="48" spans="1:5" ht="15">
      <c r="A48" s="133"/>
      <c r="B48" s="134" t="s">
        <v>205</v>
      </c>
      <c r="C48" s="135">
        <f>C49+C51+C56</f>
        <v>5598675</v>
      </c>
      <c r="D48" s="135">
        <f>D49+D51+D56</f>
        <v>1634218</v>
      </c>
      <c r="E48" s="135">
        <f>E49+E51+E56</f>
        <v>7232893</v>
      </c>
    </row>
    <row r="49" spans="1:5" ht="43.5">
      <c r="A49" s="342" t="s">
        <v>619</v>
      </c>
      <c r="B49" s="347" t="s">
        <v>620</v>
      </c>
      <c r="C49" s="344">
        <f>C50</f>
        <v>0</v>
      </c>
      <c r="D49" s="344">
        <f>D50</f>
        <v>650</v>
      </c>
      <c r="E49" s="344">
        <f>C49+D49</f>
        <v>650</v>
      </c>
    </row>
    <row r="50" spans="1:5" ht="60">
      <c r="A50" s="340" t="s">
        <v>621</v>
      </c>
      <c r="B50" s="341" t="s">
        <v>622</v>
      </c>
      <c r="C50" s="137"/>
      <c r="D50" s="137">
        <v>650</v>
      </c>
      <c r="E50" s="137">
        <f>C50+D50</f>
        <v>650</v>
      </c>
    </row>
    <row r="51" spans="1:5" ht="15">
      <c r="A51" s="345" t="s">
        <v>471</v>
      </c>
      <c r="B51" s="343" t="s">
        <v>39</v>
      </c>
      <c r="C51" s="344">
        <f>C52</f>
        <v>5050318</v>
      </c>
      <c r="D51" s="344">
        <f>D52</f>
        <v>1655713</v>
      </c>
      <c r="E51" s="344">
        <f>E52</f>
        <v>6706031</v>
      </c>
    </row>
    <row r="52" spans="1:5" ht="29.25">
      <c r="A52" s="138" t="s">
        <v>472</v>
      </c>
      <c r="B52" s="140" t="s">
        <v>502</v>
      </c>
      <c r="C52" s="130">
        <f>SUM(C53:C55)</f>
        <v>5050318</v>
      </c>
      <c r="D52" s="130">
        <f>SUM(D53:D55)</f>
        <v>1655713</v>
      </c>
      <c r="E52" s="130">
        <f>SUM(E53:E55)</f>
        <v>6706031</v>
      </c>
    </row>
    <row r="53" spans="1:5" ht="30">
      <c r="A53" s="146" t="s">
        <v>473</v>
      </c>
      <c r="B53" s="319" t="s">
        <v>503</v>
      </c>
      <c r="C53" s="129">
        <v>4268582</v>
      </c>
      <c r="D53" s="129">
        <v>102173</v>
      </c>
      <c r="E53" s="129">
        <f>C53+D53</f>
        <v>4370755</v>
      </c>
    </row>
    <row r="54" spans="1:7" ht="75">
      <c r="A54" s="146" t="s">
        <v>474</v>
      </c>
      <c r="B54" s="319" t="s">
        <v>6</v>
      </c>
      <c r="C54" s="129">
        <v>694885</v>
      </c>
      <c r="D54" s="129">
        <v>1553340</v>
      </c>
      <c r="E54" s="129">
        <f>C54+D54</f>
        <v>2248225</v>
      </c>
      <c r="G54" s="124"/>
    </row>
    <row r="55" spans="1:5" ht="30">
      <c r="A55" s="146" t="s">
        <v>475</v>
      </c>
      <c r="B55" s="319" t="s">
        <v>504</v>
      </c>
      <c r="C55" s="129">
        <v>86851</v>
      </c>
      <c r="D55" s="129">
        <v>200</v>
      </c>
      <c r="E55" s="129">
        <f>C55+D55</f>
        <v>87051</v>
      </c>
    </row>
    <row r="56" spans="1:5" ht="15">
      <c r="A56" s="347" t="s">
        <v>476</v>
      </c>
      <c r="B56" s="343" t="s">
        <v>168</v>
      </c>
      <c r="C56" s="344">
        <f>SUM(C57)</f>
        <v>548357</v>
      </c>
      <c r="D56" s="344">
        <f>SUM(D57)</f>
        <v>-22145</v>
      </c>
      <c r="E56" s="344">
        <f>SUM(E57)</f>
        <v>526212</v>
      </c>
    </row>
    <row r="57" spans="1:5" ht="29.25">
      <c r="A57" s="139" t="s">
        <v>477</v>
      </c>
      <c r="B57" s="140" t="s">
        <v>505</v>
      </c>
      <c r="C57" s="130">
        <v>548357</v>
      </c>
      <c r="D57" s="130">
        <v>-22145</v>
      </c>
      <c r="E57" s="130">
        <f>C57+D57</f>
        <v>526212</v>
      </c>
    </row>
    <row r="58" spans="1:5" s="12" customFormat="1" ht="28.5" customHeight="1">
      <c r="A58" s="132"/>
      <c r="B58" s="132" t="s">
        <v>210</v>
      </c>
      <c r="C58" s="147">
        <f>SUM(C59)</f>
        <v>834246</v>
      </c>
      <c r="D58" s="147">
        <f>SUM(D59)</f>
        <v>28742</v>
      </c>
      <c r="E58" s="147">
        <f>SUM(E59)</f>
        <v>862988</v>
      </c>
    </row>
    <row r="59" spans="1:5" ht="15">
      <c r="A59" s="345" t="s">
        <v>478</v>
      </c>
      <c r="B59" s="347" t="s">
        <v>506</v>
      </c>
      <c r="C59" s="344">
        <f>C60+C66</f>
        <v>834246</v>
      </c>
      <c r="D59" s="344">
        <f>D60+D66</f>
        <v>28742</v>
      </c>
      <c r="E59" s="344">
        <f>E60+E66</f>
        <v>862988</v>
      </c>
    </row>
    <row r="60" spans="1:5" ht="43.5">
      <c r="A60" s="138" t="s">
        <v>479</v>
      </c>
      <c r="B60" s="140" t="s">
        <v>31</v>
      </c>
      <c r="C60" s="130">
        <f>SUM(C61:C65)</f>
        <v>807246</v>
      </c>
      <c r="D60" s="130">
        <f>SUM(D61:D65)</f>
        <v>28742</v>
      </c>
      <c r="E60" s="130">
        <f>SUM(E61:E65)</f>
        <v>835988</v>
      </c>
    </row>
    <row r="61" spans="1:5" ht="60">
      <c r="A61" s="136" t="s">
        <v>480</v>
      </c>
      <c r="B61" s="319" t="s">
        <v>169</v>
      </c>
      <c r="C61" s="129">
        <v>100</v>
      </c>
      <c r="D61" s="129"/>
      <c r="E61" s="141">
        <f aca="true" t="shared" si="1" ref="E61:E66">C61+D61</f>
        <v>100</v>
      </c>
    </row>
    <row r="62" spans="1:5" ht="15">
      <c r="A62" s="136" t="s">
        <v>481</v>
      </c>
      <c r="B62" s="319" t="s">
        <v>18</v>
      </c>
      <c r="C62" s="129">
        <v>225700</v>
      </c>
      <c r="D62" s="129"/>
      <c r="E62" s="141">
        <f t="shared" si="1"/>
        <v>225700</v>
      </c>
    </row>
    <row r="63" spans="1:5" ht="30">
      <c r="A63" s="136" t="s">
        <v>482</v>
      </c>
      <c r="B63" s="319" t="s">
        <v>19</v>
      </c>
      <c r="C63" s="129">
        <v>1050</v>
      </c>
      <c r="D63" s="129"/>
      <c r="E63" s="141">
        <f t="shared" si="1"/>
        <v>1050</v>
      </c>
    </row>
    <row r="64" spans="1:5" ht="15">
      <c r="A64" s="136" t="s">
        <v>483</v>
      </c>
      <c r="B64" s="319" t="s">
        <v>20</v>
      </c>
      <c r="C64" s="129">
        <v>177646</v>
      </c>
      <c r="D64" s="131"/>
      <c r="E64" s="141">
        <f t="shared" si="1"/>
        <v>177646</v>
      </c>
    </row>
    <row r="65" spans="1:5" ht="30">
      <c r="A65" s="136" t="s">
        <v>484</v>
      </c>
      <c r="B65" s="319" t="s">
        <v>170</v>
      </c>
      <c r="C65" s="129">
        <v>402750</v>
      </c>
      <c r="D65" s="131">
        <v>28742</v>
      </c>
      <c r="E65" s="129">
        <f t="shared" si="1"/>
        <v>431492</v>
      </c>
    </row>
    <row r="66" spans="1:5" ht="29.25">
      <c r="A66" s="138" t="s">
        <v>485</v>
      </c>
      <c r="B66" s="140" t="s">
        <v>507</v>
      </c>
      <c r="C66" s="130">
        <v>27000</v>
      </c>
      <c r="D66" s="137"/>
      <c r="E66" s="130">
        <f t="shared" si="1"/>
        <v>27000</v>
      </c>
    </row>
    <row r="67" spans="1:5" ht="15">
      <c r="A67" s="148"/>
      <c r="B67" s="132" t="s">
        <v>206</v>
      </c>
      <c r="C67" s="147">
        <f>C68+C69</f>
        <v>8398214</v>
      </c>
      <c r="D67" s="147">
        <f>D68+D69</f>
        <v>3975190</v>
      </c>
      <c r="E67" s="147">
        <f>E68+E69</f>
        <v>12373404</v>
      </c>
    </row>
    <row r="68" spans="1:5" ht="15">
      <c r="A68" s="142" t="s">
        <v>211</v>
      </c>
      <c r="B68" s="18" t="s">
        <v>212</v>
      </c>
      <c r="C68" s="129">
        <v>8309355</v>
      </c>
      <c r="D68" s="129"/>
      <c r="E68" s="129">
        <f>C68+D68</f>
        <v>8309355</v>
      </c>
    </row>
    <row r="69" spans="1:5" ht="15">
      <c r="A69" s="142" t="s">
        <v>29</v>
      </c>
      <c r="B69" s="18" t="s">
        <v>30</v>
      </c>
      <c r="C69" s="129">
        <v>88859</v>
      </c>
      <c r="D69" s="129">
        <v>3975190</v>
      </c>
      <c r="E69" s="129">
        <f>C69+D69</f>
        <v>4064049</v>
      </c>
    </row>
    <row r="70" spans="1:5" ht="15">
      <c r="A70" s="316"/>
      <c r="B70" s="317" t="s">
        <v>208</v>
      </c>
      <c r="C70" s="318">
        <f>C9+C67</f>
        <v>37058548</v>
      </c>
      <c r="D70" s="318">
        <f>D9+D67</f>
        <v>5638502</v>
      </c>
      <c r="E70" s="318">
        <f>E9+E67</f>
        <v>42697050</v>
      </c>
    </row>
    <row r="71" spans="1:4" ht="15">
      <c r="A71" s="125"/>
      <c r="B71" s="126"/>
      <c r="C71" s="127"/>
      <c r="D71" s="128"/>
    </row>
    <row r="72" spans="1:5" ht="18.75">
      <c r="A72" s="4" t="s">
        <v>40</v>
      </c>
      <c r="B72" s="4"/>
      <c r="C72" s="391"/>
      <c r="D72" s="392"/>
      <c r="E72" s="393" t="s">
        <v>41</v>
      </c>
    </row>
    <row r="73" ht="15">
      <c r="D73" s="128"/>
    </row>
    <row r="74" ht="15">
      <c r="D74" s="128"/>
    </row>
    <row r="75" ht="15">
      <c r="D75" s="128"/>
    </row>
    <row r="76" ht="15">
      <c r="D76" s="128"/>
    </row>
    <row r="77" ht="15">
      <c r="D77" s="128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1"/>
  <sheetViews>
    <sheetView workbookViewId="0" topLeftCell="A1">
      <selection activeCell="A1" sqref="A1:H27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421875" style="0" customWidth="1"/>
    <col min="4" max="4" width="13.8515625" style="0" customWidth="1"/>
    <col min="5" max="5" width="12.00390625" style="0" customWidth="1"/>
    <col min="6" max="6" width="12.7109375" style="0" customWidth="1"/>
    <col min="7" max="7" width="12.00390625" style="0" customWidth="1"/>
    <col min="8" max="8" width="14.28125" style="0" customWidth="1"/>
  </cols>
  <sheetData>
    <row r="1" spans="1:8" ht="12.75" customHeight="1">
      <c r="A1" s="3"/>
      <c r="B1" s="3"/>
      <c r="C1" s="3"/>
      <c r="D1" s="3"/>
      <c r="E1" s="3"/>
      <c r="F1" s="403" t="s">
        <v>259</v>
      </c>
      <c r="G1" s="403"/>
      <c r="H1" s="403"/>
    </row>
    <row r="2" spans="1:8" ht="12.75">
      <c r="A2" s="3"/>
      <c r="B2" s="3"/>
      <c r="C2" s="3"/>
      <c r="D2" s="3"/>
      <c r="E2" s="3"/>
      <c r="F2" s="403" t="s">
        <v>627</v>
      </c>
      <c r="G2" s="403"/>
      <c r="H2" s="403"/>
    </row>
    <row r="3" spans="1:8" ht="12.75">
      <c r="A3" s="3"/>
      <c r="B3" s="3"/>
      <c r="C3" s="3"/>
      <c r="D3" s="3"/>
      <c r="E3" s="3"/>
      <c r="F3" s="403" t="s">
        <v>629</v>
      </c>
      <c r="G3" s="403"/>
      <c r="H3" s="403"/>
    </row>
    <row r="4" spans="1:8" ht="20.25">
      <c r="A4" s="404" t="s">
        <v>495</v>
      </c>
      <c r="B4" s="404"/>
      <c r="C4" s="404"/>
      <c r="D4" s="404"/>
      <c r="E4" s="404"/>
      <c r="F4" s="404"/>
      <c r="G4" s="404"/>
      <c r="H4" s="404"/>
    </row>
    <row r="5" spans="1:8" ht="21" thickBot="1">
      <c r="A5" s="405" t="s">
        <v>252</v>
      </c>
      <c r="B5" s="405"/>
      <c r="C5" s="405"/>
      <c r="D5" s="406"/>
      <c r="E5" s="406"/>
      <c r="F5" s="406"/>
      <c r="G5" s="406"/>
      <c r="H5" s="405"/>
    </row>
    <row r="6" spans="1:8" ht="15.75" customHeight="1">
      <c r="A6" s="409" t="s">
        <v>7</v>
      </c>
      <c r="B6" s="407" t="s">
        <v>43</v>
      </c>
      <c r="C6" s="407" t="s">
        <v>496</v>
      </c>
      <c r="D6" s="411" t="s">
        <v>262</v>
      </c>
      <c r="E6" s="412"/>
      <c r="F6" s="412"/>
      <c r="G6" s="413"/>
      <c r="H6" s="414" t="s">
        <v>497</v>
      </c>
    </row>
    <row r="7" spans="1:8" ht="72" customHeight="1" thickBot="1">
      <c r="A7" s="410"/>
      <c r="B7" s="408"/>
      <c r="C7" s="408"/>
      <c r="D7" s="243" t="s">
        <v>253</v>
      </c>
      <c r="E7" s="243" t="s">
        <v>254</v>
      </c>
      <c r="F7" s="243" t="s">
        <v>39</v>
      </c>
      <c r="G7" s="243" t="s">
        <v>255</v>
      </c>
      <c r="H7" s="415"/>
    </row>
    <row r="8" spans="1:8" s="10" customFormat="1" ht="33.75" customHeight="1" thickBot="1">
      <c r="A8" s="149"/>
      <c r="B8" s="150" t="s">
        <v>42</v>
      </c>
      <c r="C8" s="151">
        <f aca="true" t="shared" si="0" ref="C8:H8">C9+C10+C11+C12+C13+C15+C16+C17+C14</f>
        <v>33379634</v>
      </c>
      <c r="D8" s="151">
        <f t="shared" si="0"/>
        <v>3975542</v>
      </c>
      <c r="E8" s="151">
        <f>E9+E10+E11+E12+E13+E15+E16+E17+E14</f>
        <v>28742</v>
      </c>
      <c r="F8" s="151">
        <f t="shared" si="0"/>
        <v>1656363</v>
      </c>
      <c r="G8" s="151">
        <f t="shared" si="0"/>
        <v>-22145</v>
      </c>
      <c r="H8" s="152">
        <f t="shared" si="0"/>
        <v>39018136</v>
      </c>
    </row>
    <row r="9" spans="1:8" ht="15.75" thickTop="1">
      <c r="A9" s="15" t="s">
        <v>44</v>
      </c>
      <c r="B9" s="16" t="s">
        <v>21</v>
      </c>
      <c r="C9" s="65">
        <v>4724298</v>
      </c>
      <c r="D9" s="75">
        <f>'3.pielikums 26.04.2012.'!E13</f>
        <v>-2654</v>
      </c>
      <c r="E9" s="75">
        <f>'3.pielikums 26.04.2012.'!G13</f>
        <v>0</v>
      </c>
      <c r="F9" s="75">
        <f>'3.pielikums 26.04.2012.'!I13</f>
        <v>266</v>
      </c>
      <c r="G9" s="65">
        <f>'3.pielikums 26.04.2012.'!K13</f>
        <v>0</v>
      </c>
      <c r="H9" s="72">
        <f>SUM(C9:G9)</f>
        <v>4721910</v>
      </c>
    </row>
    <row r="10" spans="1:8" ht="15">
      <c r="A10" s="17" t="s">
        <v>45</v>
      </c>
      <c r="B10" s="18" t="s">
        <v>23</v>
      </c>
      <c r="C10" s="65">
        <v>1610934</v>
      </c>
      <c r="D10" s="68">
        <f>'3.pielikums 26.04.2012.'!E28</f>
        <v>0</v>
      </c>
      <c r="E10" s="68">
        <f>'3.pielikums 26.04.2012.'!G28</f>
        <v>0</v>
      </c>
      <c r="F10" s="68">
        <f>'3.pielikums 26.04.2012.'!I28</f>
        <v>55112</v>
      </c>
      <c r="G10" s="66">
        <f>'3.pielikums 26.04.2012.'!K28</f>
        <v>0</v>
      </c>
      <c r="H10" s="72">
        <f aca="true" t="shared" si="1" ref="H10:H25">SUM(C10:G10)</f>
        <v>1666046</v>
      </c>
    </row>
    <row r="11" spans="1:8" ht="15">
      <c r="A11" s="17" t="s">
        <v>46</v>
      </c>
      <c r="B11" s="18" t="s">
        <v>24</v>
      </c>
      <c r="C11" s="65">
        <v>4394726</v>
      </c>
      <c r="D11" s="68">
        <f>'3.pielikums 26.04.2012.'!E33</f>
        <v>3955217</v>
      </c>
      <c r="E11" s="68">
        <f>'3.pielikums 26.04.2012.'!G33</f>
        <v>22145</v>
      </c>
      <c r="F11" s="68">
        <f>'3.pielikums 26.04.2012.'!I33</f>
        <v>1441972</v>
      </c>
      <c r="G11" s="66">
        <f>'3.pielikums 26.04.2012.'!K33</f>
        <v>-22145</v>
      </c>
      <c r="H11" s="72">
        <f t="shared" si="1"/>
        <v>9791915</v>
      </c>
    </row>
    <row r="12" spans="1:8" ht="15">
      <c r="A12" s="17" t="s">
        <v>47</v>
      </c>
      <c r="B12" s="18" t="s">
        <v>25</v>
      </c>
      <c r="C12" s="65">
        <v>1025922</v>
      </c>
      <c r="D12" s="75">
        <f>'3.pielikums 26.04.2012.'!E51</f>
        <v>0</v>
      </c>
      <c r="E12" s="75">
        <f>'3.pielikums 26.04.2012.'!G51</f>
        <v>0</v>
      </c>
      <c r="F12" s="75">
        <f>'3.pielikums 26.04.2012.'!I51</f>
        <v>0</v>
      </c>
      <c r="G12" s="65">
        <f>'3.pielikums 26.04.2012.'!K51</f>
        <v>0</v>
      </c>
      <c r="H12" s="72">
        <f t="shared" si="1"/>
        <v>1025922</v>
      </c>
    </row>
    <row r="13" spans="1:8" ht="15">
      <c r="A13" s="17" t="s">
        <v>48</v>
      </c>
      <c r="B13" s="18" t="s">
        <v>213</v>
      </c>
      <c r="C13" s="65">
        <v>1660614</v>
      </c>
      <c r="D13" s="68">
        <f>'3.pielikums 26.04.2012.'!E56</f>
        <v>0</v>
      </c>
      <c r="E13" s="68">
        <f>'3.pielikums 26.04.2012.'!G56</f>
        <v>0</v>
      </c>
      <c r="F13" s="68">
        <f>'3.pielikums 26.04.2012.'!I56</f>
        <v>0</v>
      </c>
      <c r="G13" s="66">
        <f>'3.pielikums 26.04.2012.'!K56</f>
        <v>0</v>
      </c>
      <c r="H13" s="72">
        <f t="shared" si="1"/>
        <v>1660614</v>
      </c>
    </row>
    <row r="14" spans="1:8" ht="15">
      <c r="A14" s="17" t="s">
        <v>198</v>
      </c>
      <c r="B14" s="18" t="s">
        <v>199</v>
      </c>
      <c r="C14" s="65">
        <v>75410</v>
      </c>
      <c r="D14" s="68">
        <f>'3.pielikums 26.04.2012.'!E64</f>
        <v>11500</v>
      </c>
      <c r="E14" s="68">
        <f>'3.pielikums 26.04.2012.'!G64</f>
        <v>0</v>
      </c>
      <c r="F14" s="68">
        <f>'3.pielikums 26.04.2012.'!I64</f>
        <v>0</v>
      </c>
      <c r="G14" s="66">
        <f>'3.pielikums 26.04.2012.'!K64</f>
        <v>0</v>
      </c>
      <c r="H14" s="72">
        <f t="shared" si="1"/>
        <v>86910</v>
      </c>
    </row>
    <row r="15" spans="1:8" ht="15">
      <c r="A15" s="17" t="s">
        <v>49</v>
      </c>
      <c r="B15" s="18" t="s">
        <v>26</v>
      </c>
      <c r="C15" s="65">
        <v>2979580</v>
      </c>
      <c r="D15" s="68">
        <f>'3.pielikums 26.04.2012.'!E69</f>
        <v>1800</v>
      </c>
      <c r="E15" s="68">
        <f>'3.pielikums 26.04.2012.'!G69</f>
        <v>6597</v>
      </c>
      <c r="F15" s="68">
        <f>'3.pielikums 26.04.2012.'!I69</f>
        <v>200</v>
      </c>
      <c r="G15" s="66">
        <f>'3.pielikums 26.04.2012.'!K69</f>
        <v>0</v>
      </c>
      <c r="H15" s="72">
        <f t="shared" si="1"/>
        <v>2988177</v>
      </c>
    </row>
    <row r="16" spans="1:8" ht="15">
      <c r="A16" s="17" t="s">
        <v>50</v>
      </c>
      <c r="B16" s="18" t="s">
        <v>27</v>
      </c>
      <c r="C16" s="65">
        <v>13464652</v>
      </c>
      <c r="D16" s="68">
        <f>'3.pielikums 26.04.2012.'!E94</f>
        <v>20325</v>
      </c>
      <c r="E16" s="68">
        <f>'3.pielikums 26.04.2012.'!G94</f>
        <v>0</v>
      </c>
      <c r="F16" s="68">
        <f>'3.pielikums 26.04.2012.'!I94</f>
        <v>102823</v>
      </c>
      <c r="G16" s="66">
        <f>'3.pielikums 26.04.2012.'!K94</f>
        <v>0</v>
      </c>
      <c r="H16" s="72">
        <f t="shared" si="1"/>
        <v>13587800</v>
      </c>
    </row>
    <row r="17" spans="1:8" ht="15.75" thickBot="1">
      <c r="A17" s="19" t="s">
        <v>51</v>
      </c>
      <c r="B17" s="20" t="s">
        <v>28</v>
      </c>
      <c r="C17" s="65">
        <v>3443498</v>
      </c>
      <c r="D17" s="73">
        <f>'3.pielikums 26.04.2012.'!E120</f>
        <v>-10646</v>
      </c>
      <c r="E17" s="73">
        <f>'3.pielikums 26.04.2012.'!G120</f>
        <v>0</v>
      </c>
      <c r="F17" s="73">
        <f>'3.pielikums 26.04.2012.'!I120</f>
        <v>55990</v>
      </c>
      <c r="G17" s="73">
        <f>'3.pielikums 26.04.2012.'!K120</f>
        <v>0</v>
      </c>
      <c r="H17" s="74">
        <f t="shared" si="1"/>
        <v>3488842</v>
      </c>
    </row>
    <row r="18" spans="1:8" s="10" customFormat="1" ht="19.5" customHeight="1" thickBot="1">
      <c r="A18" s="153"/>
      <c r="B18" s="154" t="s">
        <v>68</v>
      </c>
      <c r="C18" s="155">
        <f>C19+C20</f>
        <v>3428119</v>
      </c>
      <c r="D18" s="155">
        <f>D19+D20</f>
        <v>0</v>
      </c>
      <c r="E18" s="155">
        <f>E19+E20</f>
        <v>0</v>
      </c>
      <c r="F18" s="155">
        <f>F19+F20</f>
        <v>0</v>
      </c>
      <c r="G18" s="155">
        <f>G19+G20</f>
        <v>0</v>
      </c>
      <c r="H18" s="156">
        <f>SUM(C18:G18)</f>
        <v>3428119</v>
      </c>
    </row>
    <row r="19" spans="1:8" ht="16.5" customHeight="1" thickTop="1">
      <c r="A19" s="21" t="s">
        <v>214</v>
      </c>
      <c r="B19" s="22" t="s">
        <v>215</v>
      </c>
      <c r="C19" s="309">
        <v>3082974</v>
      </c>
      <c r="D19" s="75">
        <f>'3.pielikums 26.04.2012.'!E147</f>
        <v>0</v>
      </c>
      <c r="E19" s="75">
        <f>'3.pielikums 26.04.2012.'!G147</f>
        <v>0</v>
      </c>
      <c r="F19" s="75">
        <f>'3.pielikums 26.04.2012.'!I147</f>
        <v>0</v>
      </c>
      <c r="G19" s="65">
        <f>'3.pielikums 26.04.2012.'!K147</f>
        <v>0</v>
      </c>
      <c r="H19" s="310">
        <f t="shared" si="1"/>
        <v>3082974</v>
      </c>
    </row>
    <row r="20" spans="1:8" ht="17.25" customHeight="1">
      <c r="A20" s="23" t="s">
        <v>118</v>
      </c>
      <c r="B20" s="18" t="s">
        <v>200</v>
      </c>
      <c r="C20" s="76">
        <f>SUM(C21:C23)</f>
        <v>345145</v>
      </c>
      <c r="D20" s="68">
        <f>SUM(D21:D23)</f>
        <v>0</v>
      </c>
      <c r="E20" s="68">
        <f>SUM(E21:E23)</f>
        <v>0</v>
      </c>
      <c r="F20" s="68">
        <f>SUM(F21:F23)</f>
        <v>0</v>
      </c>
      <c r="G20" s="68">
        <f>SUM(G21:G23)</f>
        <v>0</v>
      </c>
      <c r="H20" s="310">
        <f t="shared" si="1"/>
        <v>345145</v>
      </c>
    </row>
    <row r="21" spans="1:8" ht="30">
      <c r="A21" s="23"/>
      <c r="B21" s="57" t="s">
        <v>508</v>
      </c>
      <c r="C21" s="244">
        <v>217100</v>
      </c>
      <c r="D21" s="68">
        <f>'3.pielikums 26.04.2012.'!E149</f>
        <v>0</v>
      </c>
      <c r="E21" s="68">
        <f>'3.pielikums 26.04.2012.'!G149</f>
        <v>0</v>
      </c>
      <c r="F21" s="68">
        <f>'3.pielikums 26.04.2012.'!I149</f>
        <v>0</v>
      </c>
      <c r="G21" s="68">
        <f>'3.pielikums 26.04.2012.'!K149</f>
        <v>0</v>
      </c>
      <c r="H21" s="72">
        <f t="shared" si="1"/>
        <v>217100</v>
      </c>
    </row>
    <row r="22" spans="1:8" ht="30">
      <c r="A22" s="23"/>
      <c r="B22" s="57" t="s">
        <v>509</v>
      </c>
      <c r="C22" s="66">
        <v>37520</v>
      </c>
      <c r="D22" s="68">
        <f>'3.pielikums 26.04.2012.'!E150</f>
        <v>0</v>
      </c>
      <c r="E22" s="68">
        <f>'3.pielikums 26.04.2012.'!G150</f>
        <v>0</v>
      </c>
      <c r="F22" s="68">
        <f>'3.pielikums 26.04.2012.'!I150</f>
        <v>0</v>
      </c>
      <c r="G22" s="68">
        <f>'3.pielikums 26.04.2012.'!K150</f>
        <v>0</v>
      </c>
      <c r="H22" s="72">
        <f t="shared" si="1"/>
        <v>37520</v>
      </c>
    </row>
    <row r="23" spans="1:8" ht="30">
      <c r="A23" s="23"/>
      <c r="B23" s="57" t="s">
        <v>510</v>
      </c>
      <c r="C23" s="66">
        <v>90525</v>
      </c>
      <c r="D23" s="68">
        <f>'3.pielikums 26.04.2012.'!E151</f>
        <v>0</v>
      </c>
      <c r="E23" s="68">
        <f>'3.pielikums 26.04.2012.'!G151</f>
        <v>0</v>
      </c>
      <c r="F23" s="68">
        <f>'3.pielikums 26.04.2012.'!I151</f>
        <v>0</v>
      </c>
      <c r="G23" s="68">
        <f>'3.pielikums 26.04.2012.'!K151</f>
        <v>0</v>
      </c>
      <c r="H23" s="72">
        <f t="shared" si="1"/>
        <v>90525</v>
      </c>
    </row>
    <row r="24" spans="1:8" s="13" customFormat="1" ht="21.75" customHeight="1" thickBot="1">
      <c r="A24" s="157"/>
      <c r="B24" s="237" t="s">
        <v>97</v>
      </c>
      <c r="C24" s="238">
        <f aca="true" t="shared" si="2" ref="C24:H24">C8+C18</f>
        <v>36807753</v>
      </c>
      <c r="D24" s="238">
        <f t="shared" si="2"/>
        <v>3975542</v>
      </c>
      <c r="E24" s="238">
        <f t="shared" si="2"/>
        <v>28742</v>
      </c>
      <c r="F24" s="238">
        <f t="shared" si="2"/>
        <v>1656363</v>
      </c>
      <c r="G24" s="238">
        <f t="shared" si="2"/>
        <v>-22145</v>
      </c>
      <c r="H24" s="239">
        <f t="shared" si="2"/>
        <v>42446255</v>
      </c>
    </row>
    <row r="25" spans="1:8" ht="19.5" customHeight="1" thickBot="1">
      <c r="A25" s="24"/>
      <c r="B25" s="25" t="s">
        <v>201</v>
      </c>
      <c r="C25" s="61">
        <v>250795</v>
      </c>
      <c r="D25" s="61">
        <f>'3.pielikums 26.04.2012.'!E153</f>
        <v>0</v>
      </c>
      <c r="E25" s="110"/>
      <c r="F25" s="110"/>
      <c r="G25" s="77"/>
      <c r="H25" s="78">
        <f t="shared" si="1"/>
        <v>250795</v>
      </c>
    </row>
    <row r="26" spans="1:8" s="10" customFormat="1" ht="15" customHeight="1">
      <c r="A26" s="4"/>
      <c r="B26" s="11"/>
      <c r="C26" s="79"/>
      <c r="D26" s="80"/>
      <c r="E26" s="80"/>
      <c r="F26" s="80"/>
      <c r="G26" s="80"/>
      <c r="H26" s="80"/>
    </row>
    <row r="27" spans="1:8" ht="20.25">
      <c r="A27" s="5" t="s">
        <v>40</v>
      </c>
      <c r="B27" s="5"/>
      <c r="H27" s="6" t="s">
        <v>41</v>
      </c>
    </row>
    <row r="29" s="5" customFormat="1" ht="20.25"/>
    <row r="31" ht="12.75">
      <c r="D31" s="111"/>
    </row>
  </sheetData>
  <sheetProtection/>
  <mergeCells count="10">
    <mergeCell ref="A5:H5"/>
    <mergeCell ref="C6:C7"/>
    <mergeCell ref="A6:A7"/>
    <mergeCell ref="B6:B7"/>
    <mergeCell ref="D6:G6"/>
    <mergeCell ref="H6:H7"/>
    <mergeCell ref="F1:H1"/>
    <mergeCell ref="F2:H2"/>
    <mergeCell ref="F3:H3"/>
    <mergeCell ref="A4:H4"/>
  </mergeCells>
  <printOptions/>
  <pageMargins left="0.61" right="0.75" top="0.25" bottom="0.26" header="0.26" footer="0.27"/>
  <pageSetup horizontalDpi="600" verticalDpi="600" orientation="landscape" paperSize="9" r:id="rId1"/>
  <ignoredErrors>
    <ignoredError sqref="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56"/>
  <sheetViews>
    <sheetView workbookViewId="0" topLeftCell="A1">
      <pane ySplit="10" topLeftCell="BM151" activePane="bottomLeft" state="frozen"/>
      <selection pane="topLeft" activeCell="A1" sqref="A1"/>
      <selection pane="bottomLeft" activeCell="A1" sqref="A1:L156"/>
    </sheetView>
  </sheetViews>
  <sheetFormatPr defaultColWidth="9.140625" defaultRowHeight="12.75"/>
  <cols>
    <col min="1" max="1" width="9.57421875" style="0" customWidth="1"/>
    <col min="2" max="2" width="34.7109375" style="0" customWidth="1"/>
    <col min="3" max="3" width="9.7109375" style="117" customWidth="1"/>
    <col min="4" max="4" width="10.28125" style="241" customWidth="1"/>
    <col min="5" max="5" width="9.57421875" style="269" customWidth="1"/>
    <col min="6" max="6" width="9.140625" style="241" customWidth="1"/>
    <col min="7" max="7" width="9.57421875" style="269" customWidth="1"/>
    <col min="8" max="8" width="9.140625" style="241" customWidth="1"/>
    <col min="9" max="9" width="9.7109375" style="269" customWidth="1"/>
    <col min="10" max="10" width="9.140625" style="241" customWidth="1"/>
    <col min="11" max="11" width="9.140625" style="269" customWidth="1"/>
    <col min="12" max="12" width="9.140625" style="241" customWidth="1"/>
  </cols>
  <sheetData>
    <row r="1" spans="3:12" ht="12.75">
      <c r="C1" s="116"/>
      <c r="D1" s="240"/>
      <c r="F1" s="240"/>
      <c r="H1" s="416" t="s">
        <v>260</v>
      </c>
      <c r="I1" s="416"/>
      <c r="J1" s="416"/>
      <c r="K1" s="416"/>
      <c r="L1" s="240"/>
    </row>
    <row r="2" spans="1:13" ht="15.75">
      <c r="A2" s="1"/>
      <c r="B2" s="1"/>
      <c r="C2" s="3"/>
      <c r="D2" s="242"/>
      <c r="E2" s="270"/>
      <c r="F2" s="242"/>
      <c r="G2" s="270"/>
      <c r="H2" s="417" t="s">
        <v>627</v>
      </c>
      <c r="I2" s="417"/>
      <c r="J2" s="417"/>
      <c r="K2" s="417"/>
      <c r="L2" s="242"/>
      <c r="M2" s="36"/>
    </row>
    <row r="3" spans="1:13" ht="15.75">
      <c r="A3" s="1"/>
      <c r="B3" s="1"/>
      <c r="C3" s="3"/>
      <c r="D3" s="242"/>
      <c r="E3" s="270"/>
      <c r="F3" s="242"/>
      <c r="G3" s="270"/>
      <c r="H3" s="417" t="s">
        <v>628</v>
      </c>
      <c r="I3" s="417"/>
      <c r="J3" s="417"/>
      <c r="K3" s="417"/>
      <c r="L3" s="242"/>
      <c r="M3" s="36"/>
    </row>
    <row r="4" spans="1:13" ht="15.75">
      <c r="A4" s="1"/>
      <c r="B4" s="1"/>
      <c r="C4" s="3"/>
      <c r="D4" s="242"/>
      <c r="E4" s="270"/>
      <c r="F4" s="242"/>
      <c r="G4" s="270"/>
      <c r="H4" s="242"/>
      <c r="I4" s="271"/>
      <c r="J4" s="272"/>
      <c r="K4" s="271"/>
      <c r="L4" s="242"/>
      <c r="M4" s="36"/>
    </row>
    <row r="5" spans="1:13" ht="18.75">
      <c r="A5" s="422" t="s">
        <v>498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14"/>
    </row>
    <row r="6" spans="1:12" ht="15.75">
      <c r="A6" s="1"/>
      <c r="B6" s="3"/>
      <c r="C6" s="3"/>
      <c r="D6" s="2" t="s">
        <v>96</v>
      </c>
      <c r="E6" s="270"/>
      <c r="F6" s="242"/>
      <c r="G6" s="270"/>
      <c r="H6" s="242"/>
      <c r="I6" s="270"/>
      <c r="J6" s="242"/>
      <c r="K6" s="270"/>
      <c r="L6" s="242"/>
    </row>
    <row r="7" spans="1:12" ht="15.75">
      <c r="A7" s="1"/>
      <c r="B7" s="3"/>
      <c r="C7" s="2"/>
      <c r="D7" s="242"/>
      <c r="E7" s="270"/>
      <c r="F7" s="242"/>
      <c r="G7" s="270"/>
      <c r="H7" s="242"/>
      <c r="I7" s="270"/>
      <c r="J7" s="242"/>
      <c r="K7" s="270"/>
      <c r="L7" s="242"/>
    </row>
    <row r="8" spans="1:12" ht="15" customHeight="1" thickBot="1">
      <c r="A8" s="37"/>
      <c r="B8" s="38"/>
      <c r="C8" s="38"/>
      <c r="D8" s="273"/>
      <c r="E8" s="274"/>
      <c r="F8" s="273"/>
      <c r="G8" s="274"/>
      <c r="H8" s="273"/>
      <c r="I8" s="274"/>
      <c r="J8" s="273"/>
      <c r="K8" s="275"/>
      <c r="L8" s="273"/>
    </row>
    <row r="9" spans="1:12" ht="12" customHeight="1" thickBot="1">
      <c r="A9" s="420" t="s">
        <v>7</v>
      </c>
      <c r="B9" s="420" t="s">
        <v>43</v>
      </c>
      <c r="C9" s="418" t="s">
        <v>69</v>
      </c>
      <c r="D9" s="418"/>
      <c r="E9" s="418"/>
      <c r="F9" s="418"/>
      <c r="G9" s="418"/>
      <c r="H9" s="418"/>
      <c r="I9" s="418"/>
      <c r="J9" s="418"/>
      <c r="K9" s="418"/>
      <c r="L9" s="419"/>
    </row>
    <row r="10" spans="1:12" ht="76.5" customHeight="1">
      <c r="A10" s="421"/>
      <c r="B10" s="421"/>
      <c r="C10" s="311" t="s">
        <v>499</v>
      </c>
      <c r="D10" s="320" t="s">
        <v>10</v>
      </c>
      <c r="E10" s="321" t="s">
        <v>234</v>
      </c>
      <c r="F10" s="320" t="s">
        <v>8</v>
      </c>
      <c r="G10" s="321" t="s">
        <v>9</v>
      </c>
      <c r="H10" s="320" t="s">
        <v>235</v>
      </c>
      <c r="I10" s="321" t="s">
        <v>236</v>
      </c>
      <c r="J10" s="320" t="s">
        <v>237</v>
      </c>
      <c r="K10" s="321" t="s">
        <v>238</v>
      </c>
      <c r="L10" s="322" t="s">
        <v>500</v>
      </c>
    </row>
    <row r="11" spans="1:12" ht="13.5" thickBot="1">
      <c r="A11" s="323">
        <v>1</v>
      </c>
      <c r="B11" s="323">
        <v>2</v>
      </c>
      <c r="C11" s="324">
        <v>3</v>
      </c>
      <c r="D11" s="325">
        <v>4</v>
      </c>
      <c r="E11" s="326">
        <v>5</v>
      </c>
      <c r="F11" s="325">
        <v>6</v>
      </c>
      <c r="G11" s="326">
        <v>7</v>
      </c>
      <c r="H11" s="325">
        <v>10</v>
      </c>
      <c r="I11" s="327">
        <v>11</v>
      </c>
      <c r="J11" s="325">
        <v>12</v>
      </c>
      <c r="K11" s="326">
        <v>13</v>
      </c>
      <c r="L11" s="328">
        <v>14</v>
      </c>
    </row>
    <row r="12" spans="1:12" ht="26.25" thickBot="1">
      <c r="A12" s="284"/>
      <c r="B12" s="284" t="s">
        <v>42</v>
      </c>
      <c r="C12" s="286">
        <f>D12+E12+F12+G12+H12+I12+J12+K12+L12</f>
        <v>39028436</v>
      </c>
      <c r="D12" s="287">
        <f>D13+D28+D33+D51+D56+D64+D69+D94+D120</f>
        <v>21795931</v>
      </c>
      <c r="E12" s="288">
        <f>E13+E28+E33+E51+E56+E69+E94+E120+E64</f>
        <v>3975542</v>
      </c>
      <c r="F12" s="287">
        <f>F13+F28+F33+F51+F56+F69+F94+F120</f>
        <v>856746</v>
      </c>
      <c r="G12" s="288">
        <f>G13+G28+G33+G51+G56+G69+G94+G120</f>
        <v>28742</v>
      </c>
      <c r="H12" s="287">
        <f>H13+H28+H33+H51+H56+H69+H94+H120</f>
        <v>4543410</v>
      </c>
      <c r="I12" s="288">
        <f>I13+I28+I33+I51+I56+I64+I69+I94+I120</f>
        <v>1656363</v>
      </c>
      <c r="J12" s="287">
        <f>J13+J28+J33+J51+J56+J69+J94+J120</f>
        <v>548357</v>
      </c>
      <c r="K12" s="288">
        <f>K13+K28+K33+K51+K56+K64+K69+K94+K120</f>
        <v>-22145</v>
      </c>
      <c r="L12" s="289">
        <f>L13+L28+L33+L51+L56+L64+L69+L94+L120</f>
        <v>5645490</v>
      </c>
    </row>
    <row r="13" spans="1:12" ht="17.25" customHeight="1" thickBot="1">
      <c r="A13" s="290" t="s">
        <v>44</v>
      </c>
      <c r="B13" s="290" t="s">
        <v>21</v>
      </c>
      <c r="C13" s="291">
        <f aca="true" t="shared" si="0" ref="C13:C20">SUM(D13:L13)</f>
        <v>4724710</v>
      </c>
      <c r="D13" s="292">
        <f aca="true" t="shared" si="1" ref="D13:L13">SUM(D14+D17+D21+D22+D23+D27)</f>
        <v>3384982</v>
      </c>
      <c r="E13" s="293">
        <f t="shared" si="1"/>
        <v>-2654</v>
      </c>
      <c r="F13" s="292">
        <f t="shared" si="1"/>
        <v>55946</v>
      </c>
      <c r="G13" s="293">
        <f t="shared" si="1"/>
        <v>0</v>
      </c>
      <c r="H13" s="292">
        <f t="shared" si="1"/>
        <v>0</v>
      </c>
      <c r="I13" s="293">
        <f t="shared" si="1"/>
        <v>266</v>
      </c>
      <c r="J13" s="292">
        <f t="shared" si="1"/>
        <v>350000</v>
      </c>
      <c r="K13" s="293">
        <f t="shared" si="1"/>
        <v>0</v>
      </c>
      <c r="L13" s="292">
        <f t="shared" si="1"/>
        <v>936170</v>
      </c>
    </row>
    <row r="14" spans="1:12" ht="25.5">
      <c r="A14" s="81" t="s">
        <v>54</v>
      </c>
      <c r="B14" s="96" t="s">
        <v>274</v>
      </c>
      <c r="C14" s="161">
        <f t="shared" si="0"/>
        <v>2170953</v>
      </c>
      <c r="D14" s="82">
        <f>SUM(D15:D16)</f>
        <v>2098089</v>
      </c>
      <c r="E14" s="112">
        <f aca="true" t="shared" si="2" ref="E14:L14">SUM(E15:E16)</f>
        <v>0</v>
      </c>
      <c r="F14" s="82">
        <f t="shared" si="2"/>
        <v>55946</v>
      </c>
      <c r="G14" s="112">
        <f t="shared" si="2"/>
        <v>0</v>
      </c>
      <c r="H14" s="82">
        <f t="shared" si="2"/>
        <v>0</v>
      </c>
      <c r="I14" s="112">
        <f t="shared" si="2"/>
        <v>266</v>
      </c>
      <c r="J14" s="82">
        <f t="shared" si="2"/>
        <v>0</v>
      </c>
      <c r="K14" s="112">
        <f t="shared" si="2"/>
        <v>0</v>
      </c>
      <c r="L14" s="101">
        <f t="shared" si="2"/>
        <v>16652</v>
      </c>
    </row>
    <row r="15" spans="1:12" ht="12.75">
      <c r="A15" s="246" t="s">
        <v>271</v>
      </c>
      <c r="B15" s="245" t="s">
        <v>182</v>
      </c>
      <c r="C15" s="162">
        <f t="shared" si="0"/>
        <v>2161323</v>
      </c>
      <c r="D15" s="83">
        <v>2095289</v>
      </c>
      <c r="E15" s="64"/>
      <c r="F15" s="83">
        <v>55946</v>
      </c>
      <c r="G15" s="64">
        <v>0</v>
      </c>
      <c r="H15" s="83"/>
      <c r="I15" s="86"/>
      <c r="J15" s="83"/>
      <c r="K15" s="64"/>
      <c r="L15" s="163">
        <v>10088</v>
      </c>
    </row>
    <row r="16" spans="1:12" ht="38.25">
      <c r="A16" s="246" t="s">
        <v>272</v>
      </c>
      <c r="B16" s="245" t="s">
        <v>273</v>
      </c>
      <c r="C16" s="164">
        <f t="shared" si="0"/>
        <v>9630</v>
      </c>
      <c r="D16" s="83">
        <v>2800</v>
      </c>
      <c r="E16" s="64"/>
      <c r="F16" s="83"/>
      <c r="G16" s="64"/>
      <c r="H16" s="83"/>
      <c r="I16" s="86">
        <v>266</v>
      </c>
      <c r="J16" s="118"/>
      <c r="K16" s="39"/>
      <c r="L16" s="165">
        <v>6564</v>
      </c>
    </row>
    <row r="17" spans="1:12" ht="12.75">
      <c r="A17" s="84" t="s">
        <v>52</v>
      </c>
      <c r="B17" s="250" t="s">
        <v>81</v>
      </c>
      <c r="C17" s="164">
        <f t="shared" si="0"/>
        <v>207457</v>
      </c>
      <c r="D17" s="89">
        <f>SUM(D18:D20)</f>
        <v>183939</v>
      </c>
      <c r="E17" s="166">
        <f>SUM(E18:E20)</f>
        <v>0</v>
      </c>
      <c r="F17" s="89"/>
      <c r="G17" s="54"/>
      <c r="H17" s="89"/>
      <c r="I17" s="167"/>
      <c r="J17" s="89"/>
      <c r="K17" s="54"/>
      <c r="L17" s="91">
        <f>L18+L19+L20</f>
        <v>23518</v>
      </c>
    </row>
    <row r="18" spans="1:12" ht="25.5">
      <c r="A18" s="40" t="s">
        <v>187</v>
      </c>
      <c r="B18" s="247" t="s">
        <v>511</v>
      </c>
      <c r="C18" s="168">
        <f t="shared" si="0"/>
        <v>35000</v>
      </c>
      <c r="D18" s="169">
        <v>11482</v>
      </c>
      <c r="E18" s="170"/>
      <c r="F18" s="169"/>
      <c r="G18" s="171"/>
      <c r="H18" s="169"/>
      <c r="I18" s="172"/>
      <c r="J18" s="169"/>
      <c r="K18" s="171"/>
      <c r="L18" s="173">
        <v>23518</v>
      </c>
    </row>
    <row r="19" spans="1:12" ht="25.5">
      <c r="A19" s="40" t="s">
        <v>188</v>
      </c>
      <c r="B19" s="247" t="s">
        <v>217</v>
      </c>
      <c r="C19" s="168">
        <f t="shared" si="0"/>
        <v>110036</v>
      </c>
      <c r="D19" s="169">
        <v>110036</v>
      </c>
      <c r="E19" s="170"/>
      <c r="F19" s="169"/>
      <c r="G19" s="171"/>
      <c r="H19" s="169"/>
      <c r="I19" s="172"/>
      <c r="J19" s="169"/>
      <c r="K19" s="171"/>
      <c r="L19" s="173"/>
    </row>
    <row r="20" spans="1:12" ht="38.25">
      <c r="A20" s="40" t="s">
        <v>256</v>
      </c>
      <c r="B20" s="247" t="s">
        <v>216</v>
      </c>
      <c r="C20" s="168">
        <f t="shared" si="0"/>
        <v>62421</v>
      </c>
      <c r="D20" s="169">
        <v>62421</v>
      </c>
      <c r="E20" s="170"/>
      <c r="F20" s="169"/>
      <c r="G20" s="171"/>
      <c r="H20" s="169"/>
      <c r="I20" s="172"/>
      <c r="J20" s="169"/>
      <c r="K20" s="171"/>
      <c r="L20" s="173"/>
    </row>
    <row r="21" spans="1:12" ht="39.75">
      <c r="A21" s="84" t="s">
        <v>61</v>
      </c>
      <c r="B21" s="250" t="s">
        <v>513</v>
      </c>
      <c r="C21" s="176">
        <f aca="true" t="shared" si="3" ref="C21:C27">SUM(D21:L21)</f>
        <v>219000</v>
      </c>
      <c r="D21" s="89">
        <v>219000</v>
      </c>
      <c r="E21" s="166"/>
      <c r="F21" s="89"/>
      <c r="G21" s="54"/>
      <c r="H21" s="89"/>
      <c r="I21" s="167"/>
      <c r="J21" s="89"/>
      <c r="K21" s="54"/>
      <c r="L21" s="249"/>
    </row>
    <row r="22" spans="1:12" ht="26.25">
      <c r="A22" s="84" t="s">
        <v>53</v>
      </c>
      <c r="B22" s="250" t="s">
        <v>514</v>
      </c>
      <c r="C22" s="176">
        <f t="shared" si="3"/>
        <v>896000</v>
      </c>
      <c r="D22" s="89"/>
      <c r="E22" s="166"/>
      <c r="F22" s="89"/>
      <c r="G22" s="54"/>
      <c r="H22" s="89"/>
      <c r="I22" s="167"/>
      <c r="J22" s="89"/>
      <c r="K22" s="54"/>
      <c r="L22" s="249">
        <v>896000</v>
      </c>
    </row>
    <row r="23" spans="1:12" ht="25.5">
      <c r="A23" s="84" t="s">
        <v>55</v>
      </c>
      <c r="B23" s="250" t="s">
        <v>22</v>
      </c>
      <c r="C23" s="176">
        <f t="shared" si="3"/>
        <v>1050028</v>
      </c>
      <c r="D23" s="89">
        <f>SUM(D24:D26)</f>
        <v>700028</v>
      </c>
      <c r="E23" s="54">
        <f aca="true" t="shared" si="4" ref="E23:L23">SUM(E24:E26)</f>
        <v>0</v>
      </c>
      <c r="F23" s="89">
        <f t="shared" si="4"/>
        <v>0</v>
      </c>
      <c r="G23" s="54">
        <f t="shared" si="4"/>
        <v>0</v>
      </c>
      <c r="H23" s="89">
        <f t="shared" si="4"/>
        <v>0</v>
      </c>
      <c r="I23" s="54">
        <f t="shared" si="4"/>
        <v>0</v>
      </c>
      <c r="J23" s="89">
        <f t="shared" si="4"/>
        <v>350000</v>
      </c>
      <c r="K23" s="54">
        <f t="shared" si="4"/>
        <v>0</v>
      </c>
      <c r="L23" s="91">
        <f t="shared" si="4"/>
        <v>0</v>
      </c>
    </row>
    <row r="24" spans="1:12" ht="25.5">
      <c r="A24" s="40" t="s">
        <v>82</v>
      </c>
      <c r="B24" s="247" t="s">
        <v>85</v>
      </c>
      <c r="C24" s="174">
        <f t="shared" si="3"/>
        <v>350000</v>
      </c>
      <c r="D24" s="49"/>
      <c r="E24" s="58"/>
      <c r="F24" s="49"/>
      <c r="G24" s="41"/>
      <c r="H24" s="49"/>
      <c r="I24" s="44"/>
      <c r="J24" s="49">
        <v>350000</v>
      </c>
      <c r="K24" s="41"/>
      <c r="L24" s="175"/>
    </row>
    <row r="25" spans="1:12" ht="25.5">
      <c r="A25" s="40" t="s">
        <v>83</v>
      </c>
      <c r="B25" s="247" t="s">
        <v>86</v>
      </c>
      <c r="C25" s="174">
        <f t="shared" si="3"/>
        <v>205325</v>
      </c>
      <c r="D25" s="49">
        <v>205325</v>
      </c>
      <c r="E25" s="58"/>
      <c r="F25" s="49"/>
      <c r="G25" s="41"/>
      <c r="H25" s="49"/>
      <c r="I25" s="44"/>
      <c r="J25" s="49"/>
      <c r="K25" s="41"/>
      <c r="L25" s="175"/>
    </row>
    <row r="26" spans="1:12" ht="25.5">
      <c r="A26" s="40" t="s">
        <v>84</v>
      </c>
      <c r="B26" s="247" t="s">
        <v>173</v>
      </c>
      <c r="C26" s="174">
        <f t="shared" si="3"/>
        <v>494703</v>
      </c>
      <c r="D26" s="49">
        <v>494703</v>
      </c>
      <c r="E26" s="58"/>
      <c r="F26" s="49"/>
      <c r="G26" s="41"/>
      <c r="H26" s="49"/>
      <c r="I26" s="44"/>
      <c r="J26" s="49"/>
      <c r="K26" s="41"/>
      <c r="L26" s="175"/>
    </row>
    <row r="27" spans="1:14" ht="53.25" thickBot="1">
      <c r="A27" s="262" t="s">
        <v>56</v>
      </c>
      <c r="B27" s="251" t="s">
        <v>512</v>
      </c>
      <c r="C27" s="252">
        <f t="shared" si="3"/>
        <v>181272</v>
      </c>
      <c r="D27" s="253">
        <v>183926</v>
      </c>
      <c r="E27" s="254">
        <f>-2154-500</f>
        <v>-2654</v>
      </c>
      <c r="F27" s="255"/>
      <c r="G27" s="256"/>
      <c r="H27" s="255"/>
      <c r="I27" s="257"/>
      <c r="J27" s="255"/>
      <c r="K27" s="256"/>
      <c r="L27" s="258"/>
      <c r="N27" s="62"/>
    </row>
    <row r="28" spans="1:12" s="299" customFormat="1" ht="14.25" thickBot="1">
      <c r="A28" s="285" t="s">
        <v>45</v>
      </c>
      <c r="B28" s="294" t="s">
        <v>23</v>
      </c>
      <c r="C28" s="295">
        <f>SUM(D28:L28)</f>
        <v>1666046</v>
      </c>
      <c r="D28" s="296">
        <f aca="true" t="shared" si="5" ref="D28:L28">D29+D30</f>
        <v>1501806</v>
      </c>
      <c r="E28" s="297">
        <f t="shared" si="5"/>
        <v>0</v>
      </c>
      <c r="F28" s="296">
        <f t="shared" si="5"/>
        <v>108300</v>
      </c>
      <c r="G28" s="297">
        <f t="shared" si="5"/>
        <v>0</v>
      </c>
      <c r="H28" s="296">
        <f t="shared" si="5"/>
        <v>0</v>
      </c>
      <c r="I28" s="297">
        <f t="shared" si="5"/>
        <v>55112</v>
      </c>
      <c r="J28" s="296">
        <f t="shared" si="5"/>
        <v>0</v>
      </c>
      <c r="K28" s="297">
        <f t="shared" si="5"/>
        <v>0</v>
      </c>
      <c r="L28" s="298">
        <f t="shared" si="5"/>
        <v>828</v>
      </c>
    </row>
    <row r="29" spans="1:12" ht="27">
      <c r="A29" s="92" t="s">
        <v>515</v>
      </c>
      <c r="B29" s="263" t="s">
        <v>516</v>
      </c>
      <c r="C29" s="204">
        <f aca="true" t="shared" si="6" ref="C29:C35">SUM(D29:L29)</f>
        <v>1574084</v>
      </c>
      <c r="D29" s="82">
        <v>1464956</v>
      </c>
      <c r="E29" s="112"/>
      <c r="F29" s="205">
        <v>108300</v>
      </c>
      <c r="G29" s="206"/>
      <c r="H29" s="205"/>
      <c r="I29" s="283"/>
      <c r="J29" s="205"/>
      <c r="K29" s="206"/>
      <c r="L29" s="207">
        <v>828</v>
      </c>
    </row>
    <row r="30" spans="1:12" ht="25.5">
      <c r="A30" s="84" t="s">
        <v>57</v>
      </c>
      <c r="B30" s="250" t="s">
        <v>87</v>
      </c>
      <c r="C30" s="164">
        <f t="shared" si="6"/>
        <v>91962</v>
      </c>
      <c r="D30" s="89">
        <f>SUM(D31:D32)</f>
        <v>36850</v>
      </c>
      <c r="E30" s="54">
        <f aca="true" t="shared" si="7" ref="E30:L30">SUM(E31:E32)</f>
        <v>0</v>
      </c>
      <c r="F30" s="89">
        <f t="shared" si="7"/>
        <v>0</v>
      </c>
      <c r="G30" s="54">
        <f t="shared" si="7"/>
        <v>0</v>
      </c>
      <c r="H30" s="89">
        <f t="shared" si="7"/>
        <v>0</v>
      </c>
      <c r="I30" s="54">
        <f t="shared" si="7"/>
        <v>55112</v>
      </c>
      <c r="J30" s="89">
        <f t="shared" si="7"/>
        <v>0</v>
      </c>
      <c r="K30" s="54">
        <f t="shared" si="7"/>
        <v>0</v>
      </c>
      <c r="L30" s="91">
        <f t="shared" si="7"/>
        <v>0</v>
      </c>
    </row>
    <row r="31" spans="1:12" ht="38.25">
      <c r="A31" s="40" t="s">
        <v>105</v>
      </c>
      <c r="B31" s="247" t="s">
        <v>517</v>
      </c>
      <c r="C31" s="168">
        <f t="shared" si="6"/>
        <v>36850</v>
      </c>
      <c r="D31" s="49">
        <v>36850</v>
      </c>
      <c r="E31" s="60"/>
      <c r="F31" s="49"/>
      <c r="G31" s="42"/>
      <c r="H31" s="49"/>
      <c r="I31" s="48"/>
      <c r="J31" s="49"/>
      <c r="K31" s="42"/>
      <c r="L31" s="175"/>
    </row>
    <row r="32" spans="1:12" ht="51.75" thickBot="1">
      <c r="A32" s="40" t="s">
        <v>617</v>
      </c>
      <c r="B32" s="334" t="s">
        <v>618</v>
      </c>
      <c r="C32" s="335">
        <f t="shared" si="6"/>
        <v>55112</v>
      </c>
      <c r="D32" s="201"/>
      <c r="E32" s="337"/>
      <c r="F32" s="201"/>
      <c r="G32" s="338"/>
      <c r="H32" s="201"/>
      <c r="I32" s="339">
        <v>55112</v>
      </c>
      <c r="J32" s="201"/>
      <c r="K32" s="338"/>
      <c r="L32" s="336"/>
    </row>
    <row r="33" spans="1:12" s="299" customFormat="1" ht="14.25" thickBot="1">
      <c r="A33" s="285" t="s">
        <v>46</v>
      </c>
      <c r="B33" s="294" t="s">
        <v>24</v>
      </c>
      <c r="C33" s="295">
        <f t="shared" si="6"/>
        <v>9799415</v>
      </c>
      <c r="D33" s="296">
        <f aca="true" t="shared" si="8" ref="D33:L33">D34+D38+D40</f>
        <v>730628</v>
      </c>
      <c r="E33" s="297">
        <f t="shared" si="8"/>
        <v>3955217</v>
      </c>
      <c r="F33" s="296">
        <f t="shared" si="8"/>
        <v>31500</v>
      </c>
      <c r="G33" s="297">
        <f t="shared" si="8"/>
        <v>22145</v>
      </c>
      <c r="H33" s="296">
        <f t="shared" si="8"/>
        <v>0</v>
      </c>
      <c r="I33" s="297">
        <f t="shared" si="8"/>
        <v>1441972</v>
      </c>
      <c r="J33" s="296">
        <f t="shared" si="8"/>
        <v>50145</v>
      </c>
      <c r="K33" s="297">
        <f t="shared" si="8"/>
        <v>-22145</v>
      </c>
      <c r="L33" s="298">
        <f t="shared" si="8"/>
        <v>3589953</v>
      </c>
    </row>
    <row r="34" spans="1:12" ht="12.75">
      <c r="A34" s="84" t="s">
        <v>59</v>
      </c>
      <c r="B34" s="264" t="s">
        <v>60</v>
      </c>
      <c r="C34" s="164">
        <f t="shared" si="6"/>
        <v>8567074</v>
      </c>
      <c r="D34" s="89">
        <f aca="true" t="shared" si="9" ref="D34:L34">D35+D36+D37</f>
        <v>385975</v>
      </c>
      <c r="E34" s="54">
        <f t="shared" si="9"/>
        <v>3635720</v>
      </c>
      <c r="F34" s="89">
        <f t="shared" si="9"/>
        <v>0</v>
      </c>
      <c r="G34" s="54">
        <f t="shared" si="9"/>
        <v>0</v>
      </c>
      <c r="H34" s="89">
        <f t="shared" si="9"/>
        <v>0</v>
      </c>
      <c r="I34" s="54">
        <f t="shared" si="9"/>
        <v>1435721</v>
      </c>
      <c r="J34" s="89">
        <f t="shared" si="9"/>
        <v>0</v>
      </c>
      <c r="K34" s="54">
        <f t="shared" si="9"/>
        <v>0</v>
      </c>
      <c r="L34" s="89">
        <f t="shared" si="9"/>
        <v>3109658</v>
      </c>
    </row>
    <row r="35" spans="1:12" ht="38.25">
      <c r="A35" s="46" t="s">
        <v>88</v>
      </c>
      <c r="B35" s="247" t="s">
        <v>174</v>
      </c>
      <c r="C35" s="174">
        <f t="shared" si="6"/>
        <v>385975</v>
      </c>
      <c r="D35" s="63">
        <v>385975</v>
      </c>
      <c r="E35" s="58"/>
      <c r="F35" s="63"/>
      <c r="G35" s="58"/>
      <c r="H35" s="63"/>
      <c r="I35" s="69"/>
      <c r="J35" s="63"/>
      <c r="K35" s="41"/>
      <c r="L35" s="175"/>
    </row>
    <row r="36" spans="1:12" ht="38.25">
      <c r="A36" s="40" t="s">
        <v>120</v>
      </c>
      <c r="B36" s="265" t="s">
        <v>99</v>
      </c>
      <c r="C36" s="181">
        <f aca="true" t="shared" si="10" ref="C36:C56">SUM(D36:L36)</f>
        <v>900000</v>
      </c>
      <c r="D36" s="49"/>
      <c r="E36" s="58"/>
      <c r="F36" s="49"/>
      <c r="G36" s="41"/>
      <c r="H36" s="49"/>
      <c r="I36" s="44"/>
      <c r="J36" s="49"/>
      <c r="K36" s="41"/>
      <c r="L36" s="175">
        <v>900000</v>
      </c>
    </row>
    <row r="37" spans="1:12" ht="38.25">
      <c r="A37" s="46" t="s">
        <v>278</v>
      </c>
      <c r="B37" s="266" t="s">
        <v>518</v>
      </c>
      <c r="C37" s="184">
        <f t="shared" si="10"/>
        <v>7281099</v>
      </c>
      <c r="D37" s="59"/>
      <c r="E37" s="43">
        <v>3635720</v>
      </c>
      <c r="F37" s="182"/>
      <c r="G37" s="50"/>
      <c r="H37" s="49"/>
      <c r="I37" s="44">
        <v>1435721</v>
      </c>
      <c r="J37" s="49"/>
      <c r="K37" s="41"/>
      <c r="L37" s="183">
        <v>2209658</v>
      </c>
    </row>
    <row r="38" spans="1:12" ht="12.75">
      <c r="A38" s="88" t="s">
        <v>121</v>
      </c>
      <c r="B38" s="267" t="s">
        <v>189</v>
      </c>
      <c r="C38" s="185">
        <f t="shared" si="10"/>
        <v>188521</v>
      </c>
      <c r="D38" s="186">
        <f aca="true" t="shared" si="11" ref="D38:L38">D39</f>
        <v>144922</v>
      </c>
      <c r="E38" s="166">
        <f t="shared" si="11"/>
        <v>352</v>
      </c>
      <c r="F38" s="186">
        <f t="shared" si="11"/>
        <v>31500</v>
      </c>
      <c r="G38" s="166">
        <f t="shared" si="11"/>
        <v>5145</v>
      </c>
      <c r="H38" s="186">
        <f t="shared" si="11"/>
        <v>0</v>
      </c>
      <c r="I38" s="166">
        <f t="shared" si="11"/>
        <v>0</v>
      </c>
      <c r="J38" s="186">
        <f t="shared" si="11"/>
        <v>5145</v>
      </c>
      <c r="K38" s="166">
        <f t="shared" si="11"/>
        <v>-5145</v>
      </c>
      <c r="L38" s="186">
        <f t="shared" si="11"/>
        <v>6602</v>
      </c>
    </row>
    <row r="39" spans="1:12" ht="12.75">
      <c r="A39" s="40" t="s">
        <v>197</v>
      </c>
      <c r="B39" s="265" t="s">
        <v>277</v>
      </c>
      <c r="C39" s="181">
        <f t="shared" si="10"/>
        <v>188521</v>
      </c>
      <c r="D39" s="45">
        <v>144922</v>
      </c>
      <c r="E39" s="41">
        <v>352</v>
      </c>
      <c r="F39" s="45">
        <v>31500</v>
      </c>
      <c r="G39" s="58">
        <v>5145</v>
      </c>
      <c r="H39" s="49"/>
      <c r="I39" s="44"/>
      <c r="J39" s="49">
        <v>5145</v>
      </c>
      <c r="K39" s="41">
        <v>-5145</v>
      </c>
      <c r="L39" s="175">
        <v>6602</v>
      </c>
    </row>
    <row r="40" spans="1:12" ht="25.5">
      <c r="A40" s="88" t="s">
        <v>190</v>
      </c>
      <c r="B40" s="267" t="s">
        <v>191</v>
      </c>
      <c r="C40" s="188">
        <f t="shared" si="10"/>
        <v>1043820</v>
      </c>
      <c r="D40" s="89">
        <f aca="true" t="shared" si="12" ref="D40:L40">SUM(D41:D50)</f>
        <v>199731</v>
      </c>
      <c r="E40" s="54">
        <f t="shared" si="12"/>
        <v>319145</v>
      </c>
      <c r="F40" s="89">
        <f t="shared" si="12"/>
        <v>0</v>
      </c>
      <c r="G40" s="54">
        <f t="shared" si="12"/>
        <v>17000</v>
      </c>
      <c r="H40" s="89">
        <f t="shared" si="12"/>
        <v>0</v>
      </c>
      <c r="I40" s="54">
        <f t="shared" si="12"/>
        <v>6251</v>
      </c>
      <c r="J40" s="89">
        <f t="shared" si="12"/>
        <v>45000</v>
      </c>
      <c r="K40" s="54">
        <f t="shared" si="12"/>
        <v>-17000</v>
      </c>
      <c r="L40" s="89">
        <f t="shared" si="12"/>
        <v>473693</v>
      </c>
    </row>
    <row r="41" spans="1:12" ht="25.5">
      <c r="A41" s="40" t="s">
        <v>218</v>
      </c>
      <c r="B41" s="247" t="s">
        <v>519</v>
      </c>
      <c r="C41" s="181">
        <f t="shared" si="10"/>
        <v>16900</v>
      </c>
      <c r="D41" s="45">
        <v>16900</v>
      </c>
      <c r="E41" s="60"/>
      <c r="F41" s="49"/>
      <c r="G41" s="41"/>
      <c r="H41" s="45"/>
      <c r="I41" s="48"/>
      <c r="J41" s="49"/>
      <c r="K41" s="41"/>
      <c r="L41" s="189"/>
    </row>
    <row r="42" spans="1:12" ht="12.75">
      <c r="A42" s="40" t="s">
        <v>221</v>
      </c>
      <c r="B42" s="247" t="s">
        <v>192</v>
      </c>
      <c r="C42" s="181">
        <f t="shared" si="10"/>
        <v>86724</v>
      </c>
      <c r="D42" s="45">
        <v>86724</v>
      </c>
      <c r="E42" s="58"/>
      <c r="F42" s="49"/>
      <c r="G42" s="41"/>
      <c r="H42" s="49"/>
      <c r="I42" s="44"/>
      <c r="J42" s="49"/>
      <c r="K42" s="41"/>
      <c r="L42" s="189"/>
    </row>
    <row r="43" spans="1:12" ht="51">
      <c r="A43" s="40" t="s">
        <v>219</v>
      </c>
      <c r="B43" s="247" t="s">
        <v>258</v>
      </c>
      <c r="C43" s="190">
        <f>SUM(D43:L43)</f>
        <v>32174</v>
      </c>
      <c r="D43" s="187">
        <v>32174</v>
      </c>
      <c r="E43" s="58"/>
      <c r="F43" s="49"/>
      <c r="G43" s="58"/>
      <c r="H43" s="63"/>
      <c r="I43" s="58"/>
      <c r="J43" s="49"/>
      <c r="K43" s="41"/>
      <c r="L43" s="90"/>
    </row>
    <row r="44" spans="1:12" ht="63.75">
      <c r="A44" s="40" t="s">
        <v>220</v>
      </c>
      <c r="B44" s="247" t="s">
        <v>239</v>
      </c>
      <c r="C44" s="190">
        <f t="shared" si="10"/>
        <v>52000</v>
      </c>
      <c r="D44" s="276">
        <v>7000</v>
      </c>
      <c r="E44" s="58"/>
      <c r="F44" s="49"/>
      <c r="G44" s="41">
        <v>17000</v>
      </c>
      <c r="H44" s="49"/>
      <c r="I44" s="41"/>
      <c r="J44" s="45">
        <v>45000</v>
      </c>
      <c r="K44" s="58">
        <v>-17000</v>
      </c>
      <c r="L44" s="51"/>
    </row>
    <row r="45" spans="1:12" ht="40.5" customHeight="1">
      <c r="A45" s="268" t="s">
        <v>275</v>
      </c>
      <c r="B45" s="67" t="s">
        <v>276</v>
      </c>
      <c r="C45" s="191">
        <f>SUM(D45:L45)</f>
        <v>11205</v>
      </c>
      <c r="D45" s="276"/>
      <c r="E45" s="58"/>
      <c r="F45" s="49"/>
      <c r="G45" s="41"/>
      <c r="H45" s="49"/>
      <c r="I45" s="41">
        <v>5507</v>
      </c>
      <c r="J45" s="45"/>
      <c r="K45" s="58"/>
      <c r="L45" s="51">
        <v>5698</v>
      </c>
    </row>
    <row r="46" spans="1:12" ht="51">
      <c r="A46" s="40" t="s">
        <v>285</v>
      </c>
      <c r="B46" s="247" t="s">
        <v>520</v>
      </c>
      <c r="C46" s="190">
        <f t="shared" si="10"/>
        <v>89515</v>
      </c>
      <c r="D46" s="276">
        <v>47933</v>
      </c>
      <c r="E46" s="58">
        <v>37142</v>
      </c>
      <c r="F46" s="49"/>
      <c r="G46" s="41"/>
      <c r="H46" s="49"/>
      <c r="I46" s="41"/>
      <c r="J46" s="45"/>
      <c r="K46" s="58"/>
      <c r="L46" s="51">
        <v>4440</v>
      </c>
    </row>
    <row r="47" spans="1:12" ht="12.75">
      <c r="A47" s="40" t="s">
        <v>443</v>
      </c>
      <c r="B47" s="247" t="s">
        <v>487</v>
      </c>
      <c r="C47" s="190">
        <f t="shared" si="10"/>
        <v>1500</v>
      </c>
      <c r="D47" s="276">
        <v>1500</v>
      </c>
      <c r="E47" s="58"/>
      <c r="F47" s="49"/>
      <c r="G47" s="41"/>
      <c r="H47" s="49"/>
      <c r="I47" s="41"/>
      <c r="J47" s="45"/>
      <c r="K47" s="58"/>
      <c r="L47" s="51"/>
    </row>
    <row r="48" spans="1:12" ht="63.75">
      <c r="A48" s="40" t="s">
        <v>486</v>
      </c>
      <c r="B48" s="67" t="s">
        <v>521</v>
      </c>
      <c r="C48" s="190">
        <f>SUM(D48:L48)</f>
        <v>11799</v>
      </c>
      <c r="D48" s="348">
        <v>7500</v>
      </c>
      <c r="E48" s="58"/>
      <c r="F48" s="49"/>
      <c r="G48" s="41"/>
      <c r="H48" s="49"/>
      <c r="I48" s="41">
        <v>744</v>
      </c>
      <c r="J48" s="45"/>
      <c r="K48" s="58"/>
      <c r="L48" s="51">
        <v>3555</v>
      </c>
    </row>
    <row r="49" spans="1:12" ht="51">
      <c r="A49" s="40" t="s">
        <v>522</v>
      </c>
      <c r="B49" s="247" t="s">
        <v>523</v>
      </c>
      <c r="C49" s="190">
        <f>SUM(D49:L49)</f>
        <v>672003</v>
      </c>
      <c r="D49" s="276"/>
      <c r="E49" s="58">
        <v>247003</v>
      </c>
      <c r="F49" s="49"/>
      <c r="G49" s="41"/>
      <c r="H49" s="49"/>
      <c r="I49" s="41"/>
      <c r="J49" s="45"/>
      <c r="K49" s="58"/>
      <c r="L49" s="51">
        <v>425000</v>
      </c>
    </row>
    <row r="50" spans="1:12" ht="64.5" thickBot="1">
      <c r="A50" s="40" t="s">
        <v>524</v>
      </c>
      <c r="B50" s="247" t="s">
        <v>525</v>
      </c>
      <c r="C50" s="190">
        <f>SUM(D50:L50)</f>
        <v>70000</v>
      </c>
      <c r="D50" s="276"/>
      <c r="E50" s="58">
        <v>35000</v>
      </c>
      <c r="F50" s="49"/>
      <c r="G50" s="41"/>
      <c r="H50" s="49"/>
      <c r="I50" s="41"/>
      <c r="J50" s="45"/>
      <c r="K50" s="58"/>
      <c r="L50" s="51">
        <v>35000</v>
      </c>
    </row>
    <row r="51" spans="1:12" s="299" customFormat="1" ht="14.25" thickBot="1">
      <c r="A51" s="285" t="s">
        <v>47</v>
      </c>
      <c r="B51" s="294" t="s">
        <v>25</v>
      </c>
      <c r="C51" s="295">
        <f t="shared" si="10"/>
        <v>1025922</v>
      </c>
      <c r="D51" s="296">
        <f aca="true" t="shared" si="13" ref="D51:L51">D52+D55</f>
        <v>857183</v>
      </c>
      <c r="E51" s="297">
        <f t="shared" si="13"/>
        <v>0</v>
      </c>
      <c r="F51" s="296">
        <f t="shared" si="13"/>
        <v>0</v>
      </c>
      <c r="G51" s="297">
        <f t="shared" si="13"/>
        <v>0</v>
      </c>
      <c r="H51" s="296">
        <f t="shared" si="13"/>
        <v>0</v>
      </c>
      <c r="I51" s="297">
        <f t="shared" si="13"/>
        <v>0</v>
      </c>
      <c r="J51" s="296">
        <f t="shared" si="13"/>
        <v>0</v>
      </c>
      <c r="K51" s="297">
        <f t="shared" si="13"/>
        <v>0</v>
      </c>
      <c r="L51" s="296">
        <f t="shared" si="13"/>
        <v>168739</v>
      </c>
    </row>
    <row r="52" spans="1:12" ht="12.75">
      <c r="A52" s="92" t="s">
        <v>62</v>
      </c>
      <c r="B52" s="263" t="s">
        <v>63</v>
      </c>
      <c r="C52" s="164">
        <f t="shared" si="10"/>
        <v>758331</v>
      </c>
      <c r="D52" s="94">
        <f aca="true" t="shared" si="14" ref="D52:L52">D53+D54</f>
        <v>589592</v>
      </c>
      <c r="E52" s="113">
        <f t="shared" si="14"/>
        <v>0</v>
      </c>
      <c r="F52" s="94">
        <f t="shared" si="14"/>
        <v>0</v>
      </c>
      <c r="G52" s="113">
        <f t="shared" si="14"/>
        <v>0</v>
      </c>
      <c r="H52" s="94">
        <f t="shared" si="14"/>
        <v>0</v>
      </c>
      <c r="I52" s="113">
        <f t="shared" si="14"/>
        <v>0</v>
      </c>
      <c r="J52" s="94">
        <f t="shared" si="14"/>
        <v>0</v>
      </c>
      <c r="K52" s="113">
        <f t="shared" si="14"/>
        <v>0</v>
      </c>
      <c r="L52" s="95">
        <f t="shared" si="14"/>
        <v>168739</v>
      </c>
    </row>
    <row r="53" spans="1:12" ht="51">
      <c r="A53" s="40" t="s">
        <v>89</v>
      </c>
      <c r="B53" s="247" t="s">
        <v>568</v>
      </c>
      <c r="C53" s="181">
        <f t="shared" si="10"/>
        <v>589592</v>
      </c>
      <c r="D53" s="49">
        <v>589592</v>
      </c>
      <c r="E53" s="58"/>
      <c r="F53" s="49"/>
      <c r="G53" s="41"/>
      <c r="H53" s="49"/>
      <c r="I53" s="44"/>
      <c r="J53" s="49"/>
      <c r="K53" s="41"/>
      <c r="L53" s="175"/>
    </row>
    <row r="54" spans="1:12" ht="25.5">
      <c r="A54" s="40" t="s">
        <v>240</v>
      </c>
      <c r="B54" s="247" t="s">
        <v>569</v>
      </c>
      <c r="C54" s="181">
        <f t="shared" si="10"/>
        <v>168739</v>
      </c>
      <c r="D54" s="49"/>
      <c r="E54" s="41"/>
      <c r="F54" s="49"/>
      <c r="G54" s="41"/>
      <c r="H54" s="49"/>
      <c r="I54" s="44"/>
      <c r="J54" s="49"/>
      <c r="K54" s="41"/>
      <c r="L54" s="175">
        <v>168739</v>
      </c>
    </row>
    <row r="55" spans="1:12" ht="13.5" thickBot="1">
      <c r="A55" s="84" t="s">
        <v>64</v>
      </c>
      <c r="B55" s="281" t="s">
        <v>115</v>
      </c>
      <c r="C55" s="176">
        <f>SUM(D55:L55)</f>
        <v>267591</v>
      </c>
      <c r="D55" s="89">
        <v>267591</v>
      </c>
      <c r="E55" s="166"/>
      <c r="F55" s="89"/>
      <c r="G55" s="54"/>
      <c r="H55" s="89"/>
      <c r="I55" s="166"/>
      <c r="J55" s="89"/>
      <c r="K55" s="54"/>
      <c r="L55" s="249"/>
    </row>
    <row r="56" spans="1:12" s="299" customFormat="1" ht="14.25" thickBot="1">
      <c r="A56" s="285" t="s">
        <v>48</v>
      </c>
      <c r="B56" s="294" t="s">
        <v>213</v>
      </c>
      <c r="C56" s="295">
        <f t="shared" si="10"/>
        <v>1660614</v>
      </c>
      <c r="D56" s="296">
        <f aca="true" t="shared" si="15" ref="D56:K56">D57+D58+D59</f>
        <v>1327568</v>
      </c>
      <c r="E56" s="297">
        <f t="shared" si="15"/>
        <v>0</v>
      </c>
      <c r="F56" s="296">
        <f t="shared" si="15"/>
        <v>127500</v>
      </c>
      <c r="G56" s="297">
        <f t="shared" si="15"/>
        <v>0</v>
      </c>
      <c r="H56" s="296">
        <f t="shared" si="15"/>
        <v>0</v>
      </c>
      <c r="I56" s="297">
        <f t="shared" si="15"/>
        <v>0</v>
      </c>
      <c r="J56" s="296">
        <f t="shared" si="15"/>
        <v>0</v>
      </c>
      <c r="K56" s="297">
        <f t="shared" si="15"/>
        <v>0</v>
      </c>
      <c r="L56" s="300">
        <f>SUM(L57:L59)</f>
        <v>205546</v>
      </c>
    </row>
    <row r="57" spans="1:12" ht="27">
      <c r="A57" s="282" t="s">
        <v>241</v>
      </c>
      <c r="B57" s="263" t="s">
        <v>526</v>
      </c>
      <c r="C57" s="204">
        <f>SUM(D57:L57)</f>
        <v>27932</v>
      </c>
      <c r="D57" s="205">
        <v>27932</v>
      </c>
      <c r="E57" s="206"/>
      <c r="F57" s="205"/>
      <c r="G57" s="206"/>
      <c r="H57" s="205"/>
      <c r="I57" s="283">
        <v>0</v>
      </c>
      <c r="J57" s="205"/>
      <c r="K57" s="206"/>
      <c r="L57" s="207"/>
    </row>
    <row r="58" spans="1:12" ht="12.75">
      <c r="A58" s="84" t="s">
        <v>65</v>
      </c>
      <c r="B58" s="281" t="s">
        <v>66</v>
      </c>
      <c r="C58" s="176">
        <f>SUM(D58:L58)</f>
        <v>321600</v>
      </c>
      <c r="D58" s="89">
        <v>321600</v>
      </c>
      <c r="E58" s="166"/>
      <c r="F58" s="89"/>
      <c r="G58" s="54"/>
      <c r="H58" s="89"/>
      <c r="I58" s="167"/>
      <c r="J58" s="89"/>
      <c r="K58" s="54"/>
      <c r="L58" s="249" t="s">
        <v>242</v>
      </c>
    </row>
    <row r="59" spans="1:12" ht="38.25">
      <c r="A59" s="84" t="s">
        <v>67</v>
      </c>
      <c r="B59" s="281" t="s">
        <v>116</v>
      </c>
      <c r="C59" s="176">
        <f aca="true" t="shared" si="16" ref="C59:C71">SUM(D59:L59)</f>
        <v>1311082</v>
      </c>
      <c r="D59" s="89">
        <f>SUM(D60:D63)</f>
        <v>978036</v>
      </c>
      <c r="E59" s="54">
        <f aca="true" t="shared" si="17" ref="E59:L59">SUM(E60:E63)</f>
        <v>0</v>
      </c>
      <c r="F59" s="89">
        <f t="shared" si="17"/>
        <v>127500</v>
      </c>
      <c r="G59" s="54">
        <f t="shared" si="17"/>
        <v>0</v>
      </c>
      <c r="H59" s="89">
        <f t="shared" si="17"/>
        <v>0</v>
      </c>
      <c r="I59" s="54">
        <f t="shared" si="17"/>
        <v>0</v>
      </c>
      <c r="J59" s="89">
        <f t="shared" si="17"/>
        <v>0</v>
      </c>
      <c r="K59" s="54">
        <f t="shared" si="17"/>
        <v>0</v>
      </c>
      <c r="L59" s="89">
        <f t="shared" si="17"/>
        <v>205546</v>
      </c>
    </row>
    <row r="60" spans="1:12" ht="12.75">
      <c r="A60" s="46" t="s">
        <v>90</v>
      </c>
      <c r="B60" s="247" t="s">
        <v>527</v>
      </c>
      <c r="C60" s="174">
        <f t="shared" si="16"/>
        <v>603656</v>
      </c>
      <c r="D60" s="63">
        <v>470800</v>
      </c>
      <c r="E60" s="58"/>
      <c r="F60" s="63">
        <v>127500</v>
      </c>
      <c r="G60" s="47"/>
      <c r="H60" s="193"/>
      <c r="I60" s="194"/>
      <c r="J60" s="49"/>
      <c r="K60" s="41"/>
      <c r="L60" s="175">
        <v>5356</v>
      </c>
    </row>
    <row r="61" spans="1:12" ht="38.25">
      <c r="A61" s="40" t="s">
        <v>91</v>
      </c>
      <c r="B61" s="247" t="s">
        <v>117</v>
      </c>
      <c r="C61" s="174">
        <f t="shared" si="16"/>
        <v>402236</v>
      </c>
      <c r="D61" s="63">
        <v>402236</v>
      </c>
      <c r="E61" s="58"/>
      <c r="F61" s="49"/>
      <c r="G61" s="41"/>
      <c r="H61" s="49"/>
      <c r="I61" s="44"/>
      <c r="J61" s="49"/>
      <c r="K61" s="41"/>
      <c r="L61" s="175"/>
    </row>
    <row r="62" spans="1:12" ht="25.5">
      <c r="A62" s="40" t="s">
        <v>95</v>
      </c>
      <c r="B62" s="247" t="s">
        <v>175</v>
      </c>
      <c r="C62" s="174">
        <f t="shared" si="16"/>
        <v>200190</v>
      </c>
      <c r="D62" s="63"/>
      <c r="E62" s="58"/>
      <c r="F62" s="195"/>
      <c r="G62" s="196"/>
      <c r="H62" s="195"/>
      <c r="I62" s="197"/>
      <c r="J62" s="195"/>
      <c r="K62" s="196"/>
      <c r="L62" s="189">
        <v>200190</v>
      </c>
    </row>
    <row r="63" spans="1:12" ht="26.25" thickBot="1">
      <c r="A63" s="40" t="s">
        <v>100</v>
      </c>
      <c r="B63" s="247" t="s">
        <v>176</v>
      </c>
      <c r="C63" s="177">
        <f t="shared" si="16"/>
        <v>105000</v>
      </c>
      <c r="D63" s="199">
        <v>105000</v>
      </c>
      <c r="E63" s="200"/>
      <c r="F63" s="201"/>
      <c r="G63" s="202"/>
      <c r="H63" s="201"/>
      <c r="I63" s="203"/>
      <c r="J63" s="201"/>
      <c r="K63" s="178"/>
      <c r="L63" s="179"/>
    </row>
    <row r="64" spans="1:12" s="299" customFormat="1" ht="14.25" thickBot="1">
      <c r="A64" s="301" t="s">
        <v>198</v>
      </c>
      <c r="B64" s="294" t="s">
        <v>199</v>
      </c>
      <c r="C64" s="295">
        <f t="shared" si="16"/>
        <v>86910</v>
      </c>
      <c r="D64" s="296">
        <f>SUM(D65:D68)</f>
        <v>75410</v>
      </c>
      <c r="E64" s="297">
        <f>SUM(E65:E68)</f>
        <v>11500</v>
      </c>
      <c r="F64" s="296"/>
      <c r="G64" s="297"/>
      <c r="H64" s="296"/>
      <c r="I64" s="302"/>
      <c r="J64" s="296"/>
      <c r="K64" s="297"/>
      <c r="L64" s="298">
        <f>SUM(L65:L68)</f>
        <v>0</v>
      </c>
    </row>
    <row r="65" spans="1:12" ht="12.75">
      <c r="A65" s="246" t="s">
        <v>222</v>
      </c>
      <c r="B65" s="245" t="s">
        <v>257</v>
      </c>
      <c r="C65" s="168">
        <f t="shared" si="16"/>
        <v>57700</v>
      </c>
      <c r="D65" s="118">
        <v>49200</v>
      </c>
      <c r="E65" s="39">
        <v>8500</v>
      </c>
      <c r="F65" s="118"/>
      <c r="G65" s="39"/>
      <c r="H65" s="118"/>
      <c r="I65" s="39"/>
      <c r="J65" s="118"/>
      <c r="K65" s="39"/>
      <c r="L65" s="192"/>
    </row>
    <row r="66" spans="1:12" ht="27" customHeight="1">
      <c r="A66" s="246" t="s">
        <v>223</v>
      </c>
      <c r="B66" s="247" t="s">
        <v>224</v>
      </c>
      <c r="C66" s="174">
        <f t="shared" si="16"/>
        <v>8000</v>
      </c>
      <c r="D66" s="49">
        <v>5000</v>
      </c>
      <c r="E66" s="41">
        <v>3000</v>
      </c>
      <c r="F66" s="49"/>
      <c r="G66" s="41"/>
      <c r="H66" s="49"/>
      <c r="I66" s="41"/>
      <c r="J66" s="49"/>
      <c r="K66" s="41"/>
      <c r="L66" s="51"/>
    </row>
    <row r="67" spans="1:12" ht="12.75">
      <c r="A67" s="246" t="s">
        <v>225</v>
      </c>
      <c r="B67" s="247" t="s">
        <v>226</v>
      </c>
      <c r="C67" s="174">
        <f t="shared" si="16"/>
        <v>19000</v>
      </c>
      <c r="D67" s="49">
        <v>19000</v>
      </c>
      <c r="E67" s="41"/>
      <c r="F67" s="49"/>
      <c r="G67" s="41"/>
      <c r="H67" s="49"/>
      <c r="I67" s="41"/>
      <c r="J67" s="49"/>
      <c r="K67" s="41"/>
      <c r="L67" s="51"/>
    </row>
    <row r="68" spans="1:12" ht="13.5" thickBot="1">
      <c r="A68" s="246" t="s">
        <v>202</v>
      </c>
      <c r="B68" s="247" t="s">
        <v>243</v>
      </c>
      <c r="C68" s="174">
        <f t="shared" si="16"/>
        <v>2210</v>
      </c>
      <c r="D68" s="49">
        <v>2210</v>
      </c>
      <c r="E68" s="41"/>
      <c r="F68" s="49"/>
      <c r="G68" s="41"/>
      <c r="H68" s="49"/>
      <c r="I68" s="41"/>
      <c r="J68" s="49"/>
      <c r="K68" s="41"/>
      <c r="L68" s="51"/>
    </row>
    <row r="69" spans="1:12" s="299" customFormat="1" ht="14.25" thickBot="1">
      <c r="A69" s="285" t="s">
        <v>49</v>
      </c>
      <c r="B69" s="294" t="s">
        <v>26</v>
      </c>
      <c r="C69" s="295">
        <f t="shared" si="16"/>
        <v>2988177</v>
      </c>
      <c r="D69" s="296">
        <f aca="true" t="shared" si="18" ref="D69:L69">D70+D74+D88+D89</f>
        <v>2717652</v>
      </c>
      <c r="E69" s="297">
        <f t="shared" si="18"/>
        <v>1800</v>
      </c>
      <c r="F69" s="296">
        <f t="shared" si="18"/>
        <v>201500</v>
      </c>
      <c r="G69" s="297">
        <f t="shared" si="18"/>
        <v>6597</v>
      </c>
      <c r="H69" s="296">
        <f t="shared" si="18"/>
        <v>1100</v>
      </c>
      <c r="I69" s="297">
        <f t="shared" si="18"/>
        <v>200</v>
      </c>
      <c r="J69" s="296">
        <f t="shared" si="18"/>
        <v>12412</v>
      </c>
      <c r="K69" s="297">
        <f t="shared" si="18"/>
        <v>0</v>
      </c>
      <c r="L69" s="296">
        <f t="shared" si="18"/>
        <v>46916</v>
      </c>
    </row>
    <row r="70" spans="1:12" ht="12.75">
      <c r="A70" s="92" t="s">
        <v>70</v>
      </c>
      <c r="B70" s="263" t="s">
        <v>71</v>
      </c>
      <c r="C70" s="204">
        <f t="shared" si="16"/>
        <v>652665</v>
      </c>
      <c r="D70" s="205">
        <f aca="true" t="shared" si="19" ref="D70:L70">D71+D72+D73</f>
        <v>637153</v>
      </c>
      <c r="E70" s="206">
        <f t="shared" si="19"/>
        <v>0</v>
      </c>
      <c r="F70" s="205">
        <f t="shared" si="19"/>
        <v>15000</v>
      </c>
      <c r="G70" s="206">
        <f t="shared" si="19"/>
        <v>0</v>
      </c>
      <c r="H70" s="205">
        <f t="shared" si="19"/>
        <v>0</v>
      </c>
      <c r="I70" s="206">
        <f t="shared" si="19"/>
        <v>0</v>
      </c>
      <c r="J70" s="205">
        <f t="shared" si="19"/>
        <v>0</v>
      </c>
      <c r="K70" s="206">
        <f t="shared" si="19"/>
        <v>0</v>
      </c>
      <c r="L70" s="205">
        <f t="shared" si="19"/>
        <v>512</v>
      </c>
    </row>
    <row r="71" spans="1:12" ht="12.75">
      <c r="A71" s="40" t="s">
        <v>93</v>
      </c>
      <c r="B71" s="247" t="s">
        <v>181</v>
      </c>
      <c r="C71" s="168">
        <f t="shared" si="16"/>
        <v>371260</v>
      </c>
      <c r="D71" s="63">
        <v>355748</v>
      </c>
      <c r="E71" s="58"/>
      <c r="F71" s="63">
        <v>15000</v>
      </c>
      <c r="G71" s="58"/>
      <c r="H71" s="49"/>
      <c r="I71" s="44"/>
      <c r="J71" s="49"/>
      <c r="K71" s="41"/>
      <c r="L71" s="175">
        <v>512</v>
      </c>
    </row>
    <row r="72" spans="1:12" ht="12.75">
      <c r="A72" s="40" t="s">
        <v>94</v>
      </c>
      <c r="B72" s="247" t="s">
        <v>177</v>
      </c>
      <c r="C72" s="190">
        <f>SUM(D72:L72)</f>
        <v>277905</v>
      </c>
      <c r="D72" s="63">
        <v>277905</v>
      </c>
      <c r="E72" s="58"/>
      <c r="F72" s="59"/>
      <c r="G72" s="58"/>
      <c r="H72" s="49"/>
      <c r="I72" s="44"/>
      <c r="J72" s="49"/>
      <c r="K72" s="41"/>
      <c r="L72" s="175"/>
    </row>
    <row r="73" spans="1:12" ht="25.5">
      <c r="A73" s="40" t="s">
        <v>244</v>
      </c>
      <c r="B73" s="247" t="s">
        <v>528</v>
      </c>
      <c r="C73" s="190">
        <f>SUM(D73:L73)</f>
        <v>3500</v>
      </c>
      <c r="D73" s="49">
        <v>3500</v>
      </c>
      <c r="E73" s="208"/>
      <c r="F73" s="208"/>
      <c r="G73" s="41"/>
      <c r="H73" s="209"/>
      <c r="I73" s="44"/>
      <c r="J73" s="49"/>
      <c r="K73" s="41"/>
      <c r="L73" s="175"/>
    </row>
    <row r="74" spans="1:12" ht="12.75">
      <c r="A74" s="84" t="s">
        <v>72</v>
      </c>
      <c r="B74" s="281" t="s">
        <v>73</v>
      </c>
      <c r="C74" s="176">
        <f aca="true" t="shared" si="20" ref="C74:C84">SUM(D74:L74)</f>
        <v>1983281</v>
      </c>
      <c r="D74" s="89">
        <f aca="true" t="shared" si="21" ref="D74:L74">D75+D76+D78+D81+D84</f>
        <v>1747568</v>
      </c>
      <c r="E74" s="54">
        <f t="shared" si="21"/>
        <v>500</v>
      </c>
      <c r="F74" s="94">
        <f t="shared" si="21"/>
        <v>168500</v>
      </c>
      <c r="G74" s="54">
        <f t="shared" si="21"/>
        <v>6597</v>
      </c>
      <c r="H74" s="89">
        <f t="shared" si="21"/>
        <v>1100</v>
      </c>
      <c r="I74" s="54">
        <f t="shared" si="21"/>
        <v>200</v>
      </c>
      <c r="J74" s="89">
        <f t="shared" si="21"/>
        <v>12412</v>
      </c>
      <c r="K74" s="54">
        <f t="shared" si="21"/>
        <v>0</v>
      </c>
      <c r="L74" s="91">
        <f t="shared" si="21"/>
        <v>46404</v>
      </c>
    </row>
    <row r="75" spans="1:12" ht="27">
      <c r="A75" s="84" t="s">
        <v>74</v>
      </c>
      <c r="B75" s="250" t="s">
        <v>529</v>
      </c>
      <c r="C75" s="176">
        <f t="shared" si="20"/>
        <v>407118</v>
      </c>
      <c r="D75" s="89">
        <v>390206</v>
      </c>
      <c r="E75" s="166"/>
      <c r="F75" s="89">
        <v>4500</v>
      </c>
      <c r="G75" s="166"/>
      <c r="H75" s="186"/>
      <c r="I75" s="54"/>
      <c r="J75" s="89">
        <v>12412</v>
      </c>
      <c r="K75" s="54"/>
      <c r="L75" s="249"/>
    </row>
    <row r="76" spans="1:12" ht="12.75">
      <c r="A76" s="84" t="s">
        <v>75</v>
      </c>
      <c r="B76" s="281" t="s">
        <v>76</v>
      </c>
      <c r="C76" s="176">
        <f t="shared" si="20"/>
        <v>249004</v>
      </c>
      <c r="D76" s="89">
        <f aca="true" t="shared" si="22" ref="D76:L76">SUM(D77:D77)</f>
        <v>243365</v>
      </c>
      <c r="E76" s="54">
        <f t="shared" si="22"/>
        <v>0</v>
      </c>
      <c r="F76" s="89">
        <f t="shared" si="22"/>
        <v>4000</v>
      </c>
      <c r="G76" s="54">
        <f t="shared" si="22"/>
        <v>0</v>
      </c>
      <c r="H76" s="89">
        <f t="shared" si="22"/>
        <v>500</v>
      </c>
      <c r="I76" s="54">
        <f t="shared" si="22"/>
        <v>0</v>
      </c>
      <c r="J76" s="89">
        <f t="shared" si="22"/>
        <v>0</v>
      </c>
      <c r="K76" s="54">
        <f t="shared" si="22"/>
        <v>0</v>
      </c>
      <c r="L76" s="91">
        <f t="shared" si="22"/>
        <v>1139</v>
      </c>
    </row>
    <row r="77" spans="1:12" ht="25.5">
      <c r="A77" s="40" t="s">
        <v>119</v>
      </c>
      <c r="B77" s="247" t="s">
        <v>180</v>
      </c>
      <c r="C77" s="190">
        <f t="shared" si="20"/>
        <v>249004</v>
      </c>
      <c r="D77" s="49">
        <v>243365</v>
      </c>
      <c r="E77" s="196"/>
      <c r="F77" s="49">
        <v>4000</v>
      </c>
      <c r="G77" s="41"/>
      <c r="H77" s="49">
        <v>500</v>
      </c>
      <c r="I77" s="44"/>
      <c r="J77" s="49"/>
      <c r="K77" s="41"/>
      <c r="L77" s="175">
        <v>1139</v>
      </c>
    </row>
    <row r="78" spans="1:12" ht="12.75">
      <c r="A78" s="84" t="s">
        <v>77</v>
      </c>
      <c r="B78" s="281" t="s">
        <v>530</v>
      </c>
      <c r="C78" s="176">
        <f t="shared" si="20"/>
        <v>934559</v>
      </c>
      <c r="D78" s="186">
        <f>SUM(D79:D80)</f>
        <v>744188</v>
      </c>
      <c r="E78" s="166">
        <f aca="true" t="shared" si="23" ref="E78:L78">SUM(E79:E80)</f>
        <v>500</v>
      </c>
      <c r="F78" s="186">
        <f t="shared" si="23"/>
        <v>160000</v>
      </c>
      <c r="G78" s="166">
        <f t="shared" si="23"/>
        <v>0</v>
      </c>
      <c r="H78" s="186">
        <f t="shared" si="23"/>
        <v>0</v>
      </c>
      <c r="I78" s="166">
        <f t="shared" si="23"/>
        <v>0</v>
      </c>
      <c r="J78" s="186">
        <f t="shared" si="23"/>
        <v>0</v>
      </c>
      <c r="K78" s="166">
        <f t="shared" si="23"/>
        <v>0</v>
      </c>
      <c r="L78" s="186">
        <f t="shared" si="23"/>
        <v>29871</v>
      </c>
    </row>
    <row r="79" spans="1:12" ht="12.75">
      <c r="A79" s="40" t="s">
        <v>531</v>
      </c>
      <c r="B79" s="247" t="s">
        <v>533</v>
      </c>
      <c r="C79" s="174">
        <f>SUM(D79:L79)</f>
        <v>636559</v>
      </c>
      <c r="D79" s="180">
        <v>526188</v>
      </c>
      <c r="E79" s="85">
        <v>500</v>
      </c>
      <c r="F79" s="180">
        <v>80000</v>
      </c>
      <c r="G79" s="85"/>
      <c r="H79" s="180"/>
      <c r="I79" s="85"/>
      <c r="J79" s="180"/>
      <c r="K79" s="60"/>
      <c r="L79" s="210">
        <v>29871</v>
      </c>
    </row>
    <row r="80" spans="1:12" ht="12.75">
      <c r="A80" s="40" t="s">
        <v>532</v>
      </c>
      <c r="B80" s="247" t="s">
        <v>534</v>
      </c>
      <c r="C80" s="174">
        <f>SUM(D80:L80)</f>
        <v>298000</v>
      </c>
      <c r="D80" s="180">
        <v>218000</v>
      </c>
      <c r="E80" s="85"/>
      <c r="F80" s="180">
        <v>80000</v>
      </c>
      <c r="G80" s="85"/>
      <c r="H80" s="180"/>
      <c r="I80" s="85"/>
      <c r="J80" s="180"/>
      <c r="K80" s="60"/>
      <c r="L80" s="210"/>
    </row>
    <row r="81" spans="1:12" ht="12.75">
      <c r="A81" s="84" t="s">
        <v>78</v>
      </c>
      <c r="B81" s="281" t="s">
        <v>125</v>
      </c>
      <c r="C81" s="176">
        <f t="shared" si="20"/>
        <v>52840</v>
      </c>
      <c r="D81" s="259">
        <f>SUM(D82:D83)</f>
        <v>52040</v>
      </c>
      <c r="E81" s="260">
        <f aca="true" t="shared" si="24" ref="E81:L81">SUM(E82:E83)</f>
        <v>0</v>
      </c>
      <c r="F81" s="259">
        <f t="shared" si="24"/>
        <v>0</v>
      </c>
      <c r="G81" s="260">
        <f t="shared" si="24"/>
        <v>0</v>
      </c>
      <c r="H81" s="259">
        <f t="shared" si="24"/>
        <v>600</v>
      </c>
      <c r="I81" s="260">
        <f t="shared" si="24"/>
        <v>200</v>
      </c>
      <c r="J81" s="259">
        <f t="shared" si="24"/>
        <v>0</v>
      </c>
      <c r="K81" s="260">
        <f t="shared" si="24"/>
        <v>0</v>
      </c>
      <c r="L81" s="259">
        <f t="shared" si="24"/>
        <v>0</v>
      </c>
    </row>
    <row r="82" spans="1:12" ht="12.75">
      <c r="A82" s="40" t="s">
        <v>535</v>
      </c>
      <c r="B82" s="247" t="s">
        <v>537</v>
      </c>
      <c r="C82" s="174">
        <f>SUM(D82:L82)</f>
        <v>40425</v>
      </c>
      <c r="D82" s="180">
        <v>39625</v>
      </c>
      <c r="E82" s="85"/>
      <c r="F82" s="180"/>
      <c r="G82" s="85"/>
      <c r="H82" s="180">
        <v>600</v>
      </c>
      <c r="I82" s="85">
        <v>200</v>
      </c>
      <c r="J82" s="180"/>
      <c r="K82" s="60"/>
      <c r="L82" s="210"/>
    </row>
    <row r="83" spans="1:12" ht="25.5">
      <c r="A83" s="40" t="s">
        <v>536</v>
      </c>
      <c r="B83" s="247" t="s">
        <v>538</v>
      </c>
      <c r="C83" s="174">
        <f>SUM(D83:L83)</f>
        <v>12415</v>
      </c>
      <c r="D83" s="180">
        <v>12415</v>
      </c>
      <c r="E83" s="85"/>
      <c r="F83" s="180"/>
      <c r="G83" s="85"/>
      <c r="H83" s="180"/>
      <c r="I83" s="85"/>
      <c r="J83" s="180"/>
      <c r="K83" s="60"/>
      <c r="L83" s="210"/>
    </row>
    <row r="84" spans="1:12" ht="12.75">
      <c r="A84" s="84" t="s">
        <v>79</v>
      </c>
      <c r="B84" s="281" t="s">
        <v>184</v>
      </c>
      <c r="C84" s="176">
        <f t="shared" si="20"/>
        <v>339760</v>
      </c>
      <c r="D84" s="94">
        <f>D85+D86+D87</f>
        <v>317769</v>
      </c>
      <c r="E84" s="113">
        <f>SUM(E85:E87)</f>
        <v>0</v>
      </c>
      <c r="F84" s="94">
        <f>SUM(F85:F87)</f>
        <v>0</v>
      </c>
      <c r="G84" s="113">
        <f>SUM(G85:G87)</f>
        <v>6597</v>
      </c>
      <c r="H84" s="94">
        <f>SUM(H85:H87)</f>
        <v>0</v>
      </c>
      <c r="I84" s="113">
        <f>I85+I86+I87</f>
        <v>0</v>
      </c>
      <c r="J84" s="94">
        <f>J85+J86+J87</f>
        <v>0</v>
      </c>
      <c r="K84" s="113">
        <f>K85+K86+K87</f>
        <v>0</v>
      </c>
      <c r="L84" s="94">
        <f>L85+L86+L87</f>
        <v>15394</v>
      </c>
    </row>
    <row r="85" spans="1:12" ht="12.75">
      <c r="A85" s="40" t="s">
        <v>102</v>
      </c>
      <c r="B85" s="247" t="s">
        <v>178</v>
      </c>
      <c r="C85" s="174">
        <f>SUM(D85:L85)</f>
        <v>154585</v>
      </c>
      <c r="D85" s="49">
        <v>154585</v>
      </c>
      <c r="E85" s="41"/>
      <c r="F85" s="49"/>
      <c r="G85" s="41"/>
      <c r="H85" s="49"/>
      <c r="I85" s="44"/>
      <c r="J85" s="49"/>
      <c r="K85" s="41"/>
      <c r="L85" s="175"/>
    </row>
    <row r="86" spans="1:12" ht="12.75">
      <c r="A86" s="40" t="s">
        <v>103</v>
      </c>
      <c r="B86" s="247" t="s">
        <v>179</v>
      </c>
      <c r="C86" s="174">
        <f>SUM(D86:L86)</f>
        <v>158304</v>
      </c>
      <c r="D86" s="49">
        <v>158304</v>
      </c>
      <c r="E86" s="58"/>
      <c r="F86" s="49"/>
      <c r="G86" s="41"/>
      <c r="H86" s="49"/>
      <c r="I86" s="44"/>
      <c r="J86" s="49"/>
      <c r="K86" s="41"/>
      <c r="L86" s="175"/>
    </row>
    <row r="87" spans="1:12" ht="63.75">
      <c r="A87" s="40" t="s">
        <v>286</v>
      </c>
      <c r="B87" s="247" t="s">
        <v>287</v>
      </c>
      <c r="C87" s="174">
        <f>SUM(D87:L87)</f>
        <v>26871</v>
      </c>
      <c r="D87" s="49">
        <v>4880</v>
      </c>
      <c r="E87" s="58"/>
      <c r="F87" s="49"/>
      <c r="G87" s="41">
        <v>6597</v>
      </c>
      <c r="H87" s="49"/>
      <c r="I87" s="44"/>
      <c r="J87" s="49"/>
      <c r="K87" s="41"/>
      <c r="L87" s="175">
        <v>15394</v>
      </c>
    </row>
    <row r="88" spans="1:12" ht="27">
      <c r="A88" s="84" t="s">
        <v>101</v>
      </c>
      <c r="B88" s="306" t="s">
        <v>570</v>
      </c>
      <c r="C88" s="176">
        <f>SUM(D88:L88)</f>
        <v>230957</v>
      </c>
      <c r="D88" s="89">
        <v>212957</v>
      </c>
      <c r="E88" s="54"/>
      <c r="F88" s="89">
        <v>18000</v>
      </c>
      <c r="G88" s="54"/>
      <c r="H88" s="89"/>
      <c r="I88" s="167"/>
      <c r="J88" s="89"/>
      <c r="K88" s="54"/>
      <c r="L88" s="249"/>
    </row>
    <row r="89" spans="1:12" ht="25.5">
      <c r="A89" s="84" t="s">
        <v>80</v>
      </c>
      <c r="B89" s="250" t="s">
        <v>263</v>
      </c>
      <c r="C89" s="211">
        <f aca="true" t="shared" si="25" ref="C89:L89">SUM(C90:C93)</f>
        <v>121274</v>
      </c>
      <c r="D89" s="212">
        <f t="shared" si="25"/>
        <v>119974</v>
      </c>
      <c r="E89" s="213">
        <f t="shared" si="25"/>
        <v>1300</v>
      </c>
      <c r="F89" s="212">
        <f t="shared" si="25"/>
        <v>0</v>
      </c>
      <c r="G89" s="213">
        <f t="shared" si="25"/>
        <v>0</v>
      </c>
      <c r="H89" s="212">
        <f t="shared" si="25"/>
        <v>0</v>
      </c>
      <c r="I89" s="213">
        <f t="shared" si="25"/>
        <v>0</v>
      </c>
      <c r="J89" s="212">
        <f t="shared" si="25"/>
        <v>0</v>
      </c>
      <c r="K89" s="213">
        <f t="shared" si="25"/>
        <v>0</v>
      </c>
      <c r="L89" s="214">
        <f t="shared" si="25"/>
        <v>0</v>
      </c>
    </row>
    <row r="90" spans="1:12" ht="12.75">
      <c r="A90" s="40" t="s">
        <v>264</v>
      </c>
      <c r="B90" s="247" t="s">
        <v>539</v>
      </c>
      <c r="C90" s="174">
        <f aca="true" t="shared" si="26" ref="C90:C96">SUM(D90:L90)</f>
        <v>30000</v>
      </c>
      <c r="D90" s="63">
        <v>30000</v>
      </c>
      <c r="E90" s="60"/>
      <c r="F90" s="49"/>
      <c r="G90" s="41"/>
      <c r="H90" s="49"/>
      <c r="I90" s="69"/>
      <c r="J90" s="49"/>
      <c r="K90" s="41"/>
      <c r="L90" s="175"/>
    </row>
    <row r="91" spans="1:12" ht="12.75">
      <c r="A91" s="40" t="s">
        <v>283</v>
      </c>
      <c r="B91" s="247" t="s">
        <v>284</v>
      </c>
      <c r="C91" s="174">
        <f t="shared" si="26"/>
        <v>7000</v>
      </c>
      <c r="D91" s="63">
        <v>7000</v>
      </c>
      <c r="E91" s="60"/>
      <c r="F91" s="49"/>
      <c r="G91" s="41"/>
      <c r="H91" s="49"/>
      <c r="I91" s="69"/>
      <c r="J91" s="49"/>
      <c r="K91" s="41"/>
      <c r="L91" s="175"/>
    </row>
    <row r="92" spans="1:12" ht="25.5">
      <c r="A92" s="40" t="s">
        <v>281</v>
      </c>
      <c r="B92" s="247" t="s">
        <v>282</v>
      </c>
      <c r="C92" s="174">
        <f t="shared" si="26"/>
        <v>3000</v>
      </c>
      <c r="D92" s="63">
        <v>3000</v>
      </c>
      <c r="E92" s="60"/>
      <c r="F92" s="49"/>
      <c r="G92" s="41"/>
      <c r="H92" s="49"/>
      <c r="I92" s="69"/>
      <c r="J92" s="49"/>
      <c r="K92" s="41"/>
      <c r="L92" s="175"/>
    </row>
    <row r="93" spans="1:12" ht="39" thickBot="1">
      <c r="A93" s="40" t="s">
        <v>279</v>
      </c>
      <c r="B93" s="247" t="s">
        <v>280</v>
      </c>
      <c r="C93" s="174">
        <f t="shared" si="26"/>
        <v>81274</v>
      </c>
      <c r="D93" s="63">
        <v>79974</v>
      </c>
      <c r="E93" s="60">
        <v>1300</v>
      </c>
      <c r="F93" s="49"/>
      <c r="G93" s="41"/>
      <c r="H93" s="49"/>
      <c r="I93" s="215"/>
      <c r="J93" s="49"/>
      <c r="K93" s="41"/>
      <c r="L93" s="175"/>
    </row>
    <row r="94" spans="1:12" s="299" customFormat="1" ht="14.25" thickBot="1">
      <c r="A94" s="285" t="s">
        <v>50</v>
      </c>
      <c r="B94" s="294" t="s">
        <v>27</v>
      </c>
      <c r="C94" s="295">
        <f t="shared" si="26"/>
        <v>13587800</v>
      </c>
      <c r="D94" s="296">
        <f aca="true" t="shared" si="27" ref="D94:L94">D95+D97+D106+D110+D113+D116</f>
        <v>8227373</v>
      </c>
      <c r="E94" s="297">
        <f t="shared" si="27"/>
        <v>20325</v>
      </c>
      <c r="F94" s="296">
        <f t="shared" si="27"/>
        <v>313100</v>
      </c>
      <c r="G94" s="297">
        <f t="shared" si="27"/>
        <v>0</v>
      </c>
      <c r="H94" s="296">
        <f t="shared" si="27"/>
        <v>4136616</v>
      </c>
      <c r="I94" s="297">
        <f t="shared" si="27"/>
        <v>102823</v>
      </c>
      <c r="J94" s="296">
        <f t="shared" si="27"/>
        <v>135800</v>
      </c>
      <c r="K94" s="297">
        <f t="shared" si="27"/>
        <v>0</v>
      </c>
      <c r="L94" s="298">
        <f t="shared" si="27"/>
        <v>651763</v>
      </c>
    </row>
    <row r="95" spans="1:12" ht="12.75">
      <c r="A95" s="84" t="s">
        <v>122</v>
      </c>
      <c r="B95" s="250" t="s">
        <v>540</v>
      </c>
      <c r="C95" s="176">
        <f t="shared" si="26"/>
        <v>2960557</v>
      </c>
      <c r="D95" s="94">
        <f aca="true" t="shared" si="28" ref="D95:L95">SUM(D96:D96)</f>
        <v>2668653</v>
      </c>
      <c r="E95" s="113">
        <f t="shared" si="28"/>
        <v>0</v>
      </c>
      <c r="F95" s="94">
        <f t="shared" si="28"/>
        <v>8200</v>
      </c>
      <c r="G95" s="113">
        <f t="shared" si="28"/>
        <v>0</v>
      </c>
      <c r="H95" s="94">
        <f t="shared" si="28"/>
        <v>213872</v>
      </c>
      <c r="I95" s="113">
        <f t="shared" si="28"/>
        <v>0</v>
      </c>
      <c r="J95" s="94">
        <f t="shared" si="28"/>
        <v>50000</v>
      </c>
      <c r="K95" s="113">
        <f t="shared" si="28"/>
        <v>0</v>
      </c>
      <c r="L95" s="95">
        <f t="shared" si="28"/>
        <v>19832</v>
      </c>
    </row>
    <row r="96" spans="1:12" ht="25.5">
      <c r="A96" s="40" t="s">
        <v>227</v>
      </c>
      <c r="B96" s="247" t="s">
        <v>571</v>
      </c>
      <c r="C96" s="174">
        <f t="shared" si="26"/>
        <v>2960557</v>
      </c>
      <c r="D96" s="49">
        <v>2668653</v>
      </c>
      <c r="E96" s="58"/>
      <c r="F96" s="49">
        <v>8200</v>
      </c>
      <c r="G96" s="58"/>
      <c r="H96" s="49">
        <v>213872</v>
      </c>
      <c r="I96" s="69"/>
      <c r="J96" s="49">
        <v>50000</v>
      </c>
      <c r="K96" s="41"/>
      <c r="L96" s="175">
        <v>19832</v>
      </c>
    </row>
    <row r="97" spans="1:12" ht="25.5">
      <c r="A97" s="93" t="s">
        <v>126</v>
      </c>
      <c r="B97" s="250" t="s">
        <v>127</v>
      </c>
      <c r="C97" s="176">
        <f>D97+E97+F97+G97+H97+I97+J97+K97+L97</f>
        <v>7469406</v>
      </c>
      <c r="D97" s="89">
        <f aca="true" t="shared" si="29" ref="D97:L97">D98+D101</f>
        <v>3502036</v>
      </c>
      <c r="E97" s="54">
        <f t="shared" si="29"/>
        <v>20325</v>
      </c>
      <c r="F97" s="89">
        <f t="shared" si="29"/>
        <v>48600</v>
      </c>
      <c r="G97" s="54">
        <f t="shared" si="29"/>
        <v>0</v>
      </c>
      <c r="H97" s="89">
        <f t="shared" si="29"/>
        <v>3511852</v>
      </c>
      <c r="I97" s="54">
        <f t="shared" si="29"/>
        <v>102823</v>
      </c>
      <c r="J97" s="89">
        <f t="shared" si="29"/>
        <v>85800</v>
      </c>
      <c r="K97" s="54">
        <f t="shared" si="29"/>
        <v>0</v>
      </c>
      <c r="L97" s="91">
        <f t="shared" si="29"/>
        <v>197970</v>
      </c>
    </row>
    <row r="98" spans="1:12" ht="25.5">
      <c r="A98" s="248" t="s">
        <v>228</v>
      </c>
      <c r="B98" s="97" t="s">
        <v>245</v>
      </c>
      <c r="C98" s="176">
        <f>D98+E98+F98+G98+H98+I98+J98+K98+L98</f>
        <v>6786038</v>
      </c>
      <c r="D98" s="89">
        <f aca="true" t="shared" si="30" ref="D98:L98">SUM(D99:D100)</f>
        <v>3172054</v>
      </c>
      <c r="E98" s="54">
        <f t="shared" si="30"/>
        <v>0</v>
      </c>
      <c r="F98" s="89">
        <f t="shared" si="30"/>
        <v>43100</v>
      </c>
      <c r="G98" s="54">
        <f t="shared" si="30"/>
        <v>0</v>
      </c>
      <c r="H98" s="89">
        <f t="shared" si="30"/>
        <v>3222169</v>
      </c>
      <c r="I98" s="54">
        <f t="shared" si="30"/>
        <v>102173</v>
      </c>
      <c r="J98" s="89">
        <f t="shared" si="30"/>
        <v>80000</v>
      </c>
      <c r="K98" s="54">
        <f t="shared" si="30"/>
        <v>0</v>
      </c>
      <c r="L98" s="91">
        <f t="shared" si="30"/>
        <v>166542</v>
      </c>
    </row>
    <row r="99" spans="1:12" ht="12.75">
      <c r="A99" s="40" t="s">
        <v>544</v>
      </c>
      <c r="B99" s="247" t="s">
        <v>541</v>
      </c>
      <c r="C99" s="190">
        <f aca="true" t="shared" si="31" ref="C99:C121">SUM(D99:L99)</f>
        <v>6046311</v>
      </c>
      <c r="D99" s="49">
        <v>3092215</v>
      </c>
      <c r="E99" s="58"/>
      <c r="F99" s="63">
        <v>39900</v>
      </c>
      <c r="G99" s="58"/>
      <c r="H99" s="187">
        <v>2607681</v>
      </c>
      <c r="I99" s="69">
        <v>102173</v>
      </c>
      <c r="J99" s="49">
        <v>80000</v>
      </c>
      <c r="K99" s="41"/>
      <c r="L99" s="175">
        <v>124342</v>
      </c>
    </row>
    <row r="100" spans="1:12" ht="25.5">
      <c r="A100" s="40" t="s">
        <v>545</v>
      </c>
      <c r="B100" s="394" t="s">
        <v>542</v>
      </c>
      <c r="C100" s="190">
        <f t="shared" si="31"/>
        <v>739727</v>
      </c>
      <c r="D100" s="49">
        <v>79839</v>
      </c>
      <c r="E100" s="58"/>
      <c r="F100" s="63">
        <v>3200</v>
      </c>
      <c r="G100" s="58"/>
      <c r="H100" s="49">
        <v>614488</v>
      </c>
      <c r="I100" s="58"/>
      <c r="J100" s="277"/>
      <c r="K100" s="41"/>
      <c r="L100" s="175">
        <v>42200</v>
      </c>
    </row>
    <row r="101" spans="1:12" ht="12.75">
      <c r="A101" s="248" t="s">
        <v>265</v>
      </c>
      <c r="B101" s="97" t="s">
        <v>266</v>
      </c>
      <c r="C101" s="176">
        <f>SUM(D101:L101)</f>
        <v>683368</v>
      </c>
      <c r="D101" s="214">
        <f>SUM(D102:D105)</f>
        <v>329982</v>
      </c>
      <c r="E101" s="216">
        <f aca="true" t="shared" si="32" ref="E101:L101">SUM(E102:E105)</f>
        <v>20325</v>
      </c>
      <c r="F101" s="214">
        <f t="shared" si="32"/>
        <v>5500</v>
      </c>
      <c r="G101" s="216">
        <f t="shared" si="32"/>
        <v>0</v>
      </c>
      <c r="H101" s="214">
        <f t="shared" si="32"/>
        <v>289683</v>
      </c>
      <c r="I101" s="216">
        <f t="shared" si="32"/>
        <v>650</v>
      </c>
      <c r="J101" s="214">
        <f t="shared" si="32"/>
        <v>5800</v>
      </c>
      <c r="K101" s="216">
        <f t="shared" si="32"/>
        <v>0</v>
      </c>
      <c r="L101" s="214">
        <f t="shared" si="32"/>
        <v>31428</v>
      </c>
    </row>
    <row r="102" spans="1:12" ht="25.5">
      <c r="A102" s="40" t="s">
        <v>543</v>
      </c>
      <c r="B102" s="98" t="s">
        <v>546</v>
      </c>
      <c r="C102" s="190">
        <f t="shared" si="31"/>
        <v>564547</v>
      </c>
      <c r="D102" s="63">
        <v>326110</v>
      </c>
      <c r="E102" s="58"/>
      <c r="F102" s="63">
        <v>5500</v>
      </c>
      <c r="G102" s="60"/>
      <c r="H102" s="63">
        <v>213879</v>
      </c>
      <c r="I102" s="60"/>
      <c r="J102" s="278">
        <v>5800</v>
      </c>
      <c r="K102" s="60"/>
      <c r="L102" s="175">
        <v>13258</v>
      </c>
    </row>
    <row r="103" spans="1:12" ht="25.5">
      <c r="A103" s="40" t="s">
        <v>547</v>
      </c>
      <c r="B103" s="247" t="s">
        <v>548</v>
      </c>
      <c r="C103" s="190">
        <f t="shared" si="31"/>
        <v>81912</v>
      </c>
      <c r="D103" s="63"/>
      <c r="E103" s="58"/>
      <c r="F103" s="63"/>
      <c r="G103" s="60"/>
      <c r="H103" s="63">
        <v>75804</v>
      </c>
      <c r="I103" s="60"/>
      <c r="J103" s="278"/>
      <c r="K103" s="60"/>
      <c r="L103" s="175">
        <v>6108</v>
      </c>
    </row>
    <row r="104" spans="1:12" ht="51">
      <c r="A104" s="40" t="s">
        <v>550</v>
      </c>
      <c r="B104" s="247" t="s">
        <v>572</v>
      </c>
      <c r="C104" s="190">
        <f>SUM(D104:L104)</f>
        <v>3872</v>
      </c>
      <c r="D104" s="63">
        <v>3872</v>
      </c>
      <c r="E104" s="60"/>
      <c r="F104" s="63"/>
      <c r="G104" s="60"/>
      <c r="H104" s="63"/>
      <c r="I104" s="60"/>
      <c r="J104" s="63"/>
      <c r="K104" s="58"/>
      <c r="L104" s="175"/>
    </row>
    <row r="105" spans="1:12" ht="51">
      <c r="A105" s="40" t="s">
        <v>551</v>
      </c>
      <c r="B105" s="247" t="s">
        <v>549</v>
      </c>
      <c r="C105" s="190">
        <f>SUM(D105:L105)</f>
        <v>33037</v>
      </c>
      <c r="D105" s="63"/>
      <c r="E105" s="60">
        <v>20325</v>
      </c>
      <c r="F105" s="63"/>
      <c r="G105" s="60"/>
      <c r="H105" s="63"/>
      <c r="I105" s="60">
        <v>650</v>
      </c>
      <c r="J105" s="63"/>
      <c r="K105" s="58"/>
      <c r="L105" s="175">
        <v>12062</v>
      </c>
    </row>
    <row r="106" spans="1:12" ht="25.5">
      <c r="A106" s="84" t="s">
        <v>104</v>
      </c>
      <c r="B106" s="250" t="s">
        <v>573</v>
      </c>
      <c r="C106" s="176">
        <f t="shared" si="31"/>
        <v>1646254</v>
      </c>
      <c r="D106" s="89">
        <f>SUM(D107:D109)</f>
        <v>1201987</v>
      </c>
      <c r="E106" s="54">
        <f aca="true" t="shared" si="33" ref="E106:L106">SUM(E107:E109)</f>
        <v>0</v>
      </c>
      <c r="F106" s="89">
        <f t="shared" si="33"/>
        <v>168000</v>
      </c>
      <c r="G106" s="54">
        <f t="shared" si="33"/>
        <v>0</v>
      </c>
      <c r="H106" s="89">
        <f t="shared" si="33"/>
        <v>252312</v>
      </c>
      <c r="I106" s="54">
        <f t="shared" si="33"/>
        <v>0</v>
      </c>
      <c r="J106" s="89">
        <f t="shared" si="33"/>
        <v>0</v>
      </c>
      <c r="K106" s="54">
        <f t="shared" si="33"/>
        <v>0</v>
      </c>
      <c r="L106" s="89">
        <f t="shared" si="33"/>
        <v>23955</v>
      </c>
    </row>
    <row r="107" spans="1:12" ht="25.5">
      <c r="A107" s="40" t="s">
        <v>106</v>
      </c>
      <c r="B107" s="247" t="s">
        <v>552</v>
      </c>
      <c r="C107" s="190">
        <f t="shared" si="31"/>
        <v>463834</v>
      </c>
      <c r="D107" s="49">
        <v>207374</v>
      </c>
      <c r="E107" s="58"/>
      <c r="F107" s="49">
        <v>87200</v>
      </c>
      <c r="G107" s="41"/>
      <c r="H107" s="63">
        <v>150209</v>
      </c>
      <c r="I107" s="69"/>
      <c r="J107" s="49"/>
      <c r="K107" s="41"/>
      <c r="L107" s="175">
        <v>19051</v>
      </c>
    </row>
    <row r="108" spans="1:12" ht="12.75">
      <c r="A108" s="40" t="s">
        <v>107</v>
      </c>
      <c r="B108" s="247" t="s">
        <v>123</v>
      </c>
      <c r="C108" s="190">
        <f t="shared" si="31"/>
        <v>132762</v>
      </c>
      <c r="D108" s="49">
        <v>94253</v>
      </c>
      <c r="E108" s="41"/>
      <c r="F108" s="49">
        <v>10000</v>
      </c>
      <c r="G108" s="41"/>
      <c r="H108" s="49">
        <v>27377</v>
      </c>
      <c r="I108" s="69"/>
      <c r="J108" s="49"/>
      <c r="K108" s="41"/>
      <c r="L108" s="175">
        <v>1132</v>
      </c>
    </row>
    <row r="109" spans="1:12" ht="12.75">
      <c r="A109" s="40" t="s">
        <v>128</v>
      </c>
      <c r="B109" s="247" t="s">
        <v>553</v>
      </c>
      <c r="C109" s="190">
        <f t="shared" si="31"/>
        <v>1049658</v>
      </c>
      <c r="D109" s="49">
        <v>900360</v>
      </c>
      <c r="E109" s="58"/>
      <c r="F109" s="49">
        <v>70800</v>
      </c>
      <c r="G109" s="58"/>
      <c r="H109" s="49">
        <v>74726</v>
      </c>
      <c r="I109" s="44"/>
      <c r="J109" s="49"/>
      <c r="K109" s="41"/>
      <c r="L109" s="175">
        <v>3772</v>
      </c>
    </row>
    <row r="110" spans="1:12" ht="38.25">
      <c r="A110" s="303" t="s">
        <v>232</v>
      </c>
      <c r="B110" s="281" t="s">
        <v>554</v>
      </c>
      <c r="C110" s="176">
        <f t="shared" si="31"/>
        <v>3000</v>
      </c>
      <c r="D110" s="89">
        <f>SUM(D111:D112)</f>
        <v>3000</v>
      </c>
      <c r="E110" s="54">
        <f aca="true" t="shared" si="34" ref="E110:L110">SUM(E111:E112)</f>
        <v>0</v>
      </c>
      <c r="F110" s="89">
        <f t="shared" si="34"/>
        <v>0</v>
      </c>
      <c r="G110" s="54">
        <f t="shared" si="34"/>
        <v>0</v>
      </c>
      <c r="H110" s="89">
        <f t="shared" si="34"/>
        <v>0</v>
      </c>
      <c r="I110" s="54">
        <f t="shared" si="34"/>
        <v>0</v>
      </c>
      <c r="J110" s="89">
        <f t="shared" si="34"/>
        <v>0</v>
      </c>
      <c r="K110" s="54">
        <f t="shared" si="34"/>
        <v>0</v>
      </c>
      <c r="L110" s="54">
        <f t="shared" si="34"/>
        <v>0</v>
      </c>
    </row>
    <row r="111" spans="1:12" ht="25.5">
      <c r="A111" s="304" t="s">
        <v>458</v>
      </c>
      <c r="B111" s="247" t="s">
        <v>555</v>
      </c>
      <c r="C111" s="190">
        <f>SUM(D111:L111)</f>
        <v>2000</v>
      </c>
      <c r="D111" s="49">
        <v>2000</v>
      </c>
      <c r="E111" s="42"/>
      <c r="F111" s="49"/>
      <c r="G111" s="42"/>
      <c r="H111" s="49"/>
      <c r="I111" s="48"/>
      <c r="J111" s="49"/>
      <c r="K111" s="42"/>
      <c r="L111" s="175"/>
    </row>
    <row r="112" spans="1:12" ht="25.5">
      <c r="A112" s="304" t="s">
        <v>556</v>
      </c>
      <c r="B112" s="247" t="s">
        <v>557</v>
      </c>
      <c r="C112" s="190">
        <f>SUM(D112:L112)</f>
        <v>1000</v>
      </c>
      <c r="D112" s="49">
        <v>1000</v>
      </c>
      <c r="E112" s="42"/>
      <c r="F112" s="49"/>
      <c r="G112" s="42"/>
      <c r="H112" s="49"/>
      <c r="I112" s="48"/>
      <c r="J112" s="49"/>
      <c r="K112" s="42"/>
      <c r="L112" s="175"/>
    </row>
    <row r="113" spans="1:12" ht="25.5">
      <c r="A113" s="303" t="s">
        <v>229</v>
      </c>
      <c r="B113" s="281" t="s">
        <v>574</v>
      </c>
      <c r="C113" s="176">
        <f t="shared" si="31"/>
        <v>771564</v>
      </c>
      <c r="D113" s="89">
        <f aca="true" t="shared" si="35" ref="D113:L113">D114+D115</f>
        <v>457437</v>
      </c>
      <c r="E113" s="54">
        <f t="shared" si="35"/>
        <v>0</v>
      </c>
      <c r="F113" s="89">
        <f t="shared" si="35"/>
        <v>88300</v>
      </c>
      <c r="G113" s="54">
        <f t="shared" si="35"/>
        <v>0</v>
      </c>
      <c r="H113" s="89">
        <f t="shared" si="35"/>
        <v>120000</v>
      </c>
      <c r="I113" s="54">
        <f t="shared" si="35"/>
        <v>0</v>
      </c>
      <c r="J113" s="89">
        <f t="shared" si="35"/>
        <v>0</v>
      </c>
      <c r="K113" s="54">
        <f t="shared" si="35"/>
        <v>0</v>
      </c>
      <c r="L113" s="91">
        <f t="shared" si="35"/>
        <v>105827</v>
      </c>
    </row>
    <row r="114" spans="1:12" ht="25.5">
      <c r="A114" s="304" t="s">
        <v>230</v>
      </c>
      <c r="B114" s="247" t="s">
        <v>442</v>
      </c>
      <c r="C114" s="174">
        <f t="shared" si="31"/>
        <v>545737</v>
      </c>
      <c r="D114" s="45">
        <v>457437</v>
      </c>
      <c r="E114" s="58"/>
      <c r="F114" s="187">
        <v>88300</v>
      </c>
      <c r="G114" s="58"/>
      <c r="H114" s="63"/>
      <c r="I114" s="69"/>
      <c r="J114" s="63"/>
      <c r="K114" s="41"/>
      <c r="L114" s="189"/>
    </row>
    <row r="115" spans="1:12" ht="38.25">
      <c r="A115" s="304" t="s">
        <v>231</v>
      </c>
      <c r="B115" s="247" t="s">
        <v>575</v>
      </c>
      <c r="C115" s="174">
        <f t="shared" si="31"/>
        <v>225827</v>
      </c>
      <c r="D115" s="45"/>
      <c r="E115" s="41"/>
      <c r="F115" s="187"/>
      <c r="G115" s="58"/>
      <c r="H115" s="49">
        <v>120000</v>
      </c>
      <c r="I115" s="69"/>
      <c r="J115" s="49"/>
      <c r="K115" s="41"/>
      <c r="L115" s="189">
        <v>105827</v>
      </c>
    </row>
    <row r="116" spans="1:12" ht="12.75">
      <c r="A116" s="84" t="s">
        <v>124</v>
      </c>
      <c r="B116" s="281" t="s">
        <v>558</v>
      </c>
      <c r="C116" s="176">
        <f t="shared" si="31"/>
        <v>737019</v>
      </c>
      <c r="D116" s="89">
        <f aca="true" t="shared" si="36" ref="D116:L116">SUM(D117:D119)</f>
        <v>394260</v>
      </c>
      <c r="E116" s="54">
        <f t="shared" si="36"/>
        <v>0</v>
      </c>
      <c r="F116" s="217">
        <f t="shared" si="36"/>
        <v>0</v>
      </c>
      <c r="G116" s="54">
        <f t="shared" si="36"/>
        <v>0</v>
      </c>
      <c r="H116" s="217">
        <f t="shared" si="36"/>
        <v>38580</v>
      </c>
      <c r="I116" s="54">
        <f t="shared" si="36"/>
        <v>0</v>
      </c>
      <c r="J116" s="217">
        <f t="shared" si="36"/>
        <v>0</v>
      </c>
      <c r="K116" s="54">
        <f t="shared" si="36"/>
        <v>0</v>
      </c>
      <c r="L116" s="91">
        <f t="shared" si="36"/>
        <v>304179</v>
      </c>
    </row>
    <row r="117" spans="1:12" ht="12.75">
      <c r="A117" s="40" t="s">
        <v>559</v>
      </c>
      <c r="B117" s="247" t="s">
        <v>561</v>
      </c>
      <c r="C117" s="174">
        <f t="shared" si="31"/>
        <v>396336</v>
      </c>
      <c r="D117" s="49">
        <v>394260</v>
      </c>
      <c r="E117" s="58"/>
      <c r="F117" s="49"/>
      <c r="G117" s="41"/>
      <c r="H117" s="49"/>
      <c r="I117" s="44"/>
      <c r="J117" s="49"/>
      <c r="K117" s="41"/>
      <c r="L117" s="175">
        <v>2076</v>
      </c>
    </row>
    <row r="118" spans="1:12" ht="25.5">
      <c r="A118" s="40" t="s">
        <v>560</v>
      </c>
      <c r="B118" s="247" t="s">
        <v>562</v>
      </c>
      <c r="C118" s="174">
        <f t="shared" si="31"/>
        <v>114518</v>
      </c>
      <c r="D118" s="49"/>
      <c r="E118" s="60"/>
      <c r="F118" s="49"/>
      <c r="G118" s="42"/>
      <c r="H118" s="49">
        <v>38580</v>
      </c>
      <c r="I118" s="48"/>
      <c r="J118" s="49"/>
      <c r="K118" s="42"/>
      <c r="L118" s="175">
        <v>75938</v>
      </c>
    </row>
    <row r="119" spans="1:12" ht="26.25" thickBot="1">
      <c r="A119" s="40" t="s">
        <v>246</v>
      </c>
      <c r="B119" s="247" t="s">
        <v>563</v>
      </c>
      <c r="C119" s="190">
        <f t="shared" si="31"/>
        <v>226165</v>
      </c>
      <c r="D119" s="49"/>
      <c r="E119" s="41"/>
      <c r="F119" s="49"/>
      <c r="G119" s="41"/>
      <c r="H119" s="49"/>
      <c r="I119" s="41"/>
      <c r="J119" s="49"/>
      <c r="K119" s="41"/>
      <c r="L119" s="175">
        <v>226165</v>
      </c>
    </row>
    <row r="120" spans="1:12" s="299" customFormat="1" ht="14.25" thickBot="1">
      <c r="A120" s="285" t="s">
        <v>51</v>
      </c>
      <c r="B120" s="294" t="s">
        <v>28</v>
      </c>
      <c r="C120" s="295">
        <f t="shared" si="31"/>
        <v>3488842</v>
      </c>
      <c r="D120" s="296">
        <f aca="true" t="shared" si="37" ref="D120:L120">D121+D126+D129+D135+D136+D137+D144+D145</f>
        <v>2973329</v>
      </c>
      <c r="E120" s="297">
        <f t="shared" si="37"/>
        <v>-10646</v>
      </c>
      <c r="F120" s="296">
        <f t="shared" si="37"/>
        <v>18900</v>
      </c>
      <c r="G120" s="297">
        <f t="shared" si="37"/>
        <v>0</v>
      </c>
      <c r="H120" s="296">
        <f t="shared" si="37"/>
        <v>405694</v>
      </c>
      <c r="I120" s="297">
        <f t="shared" si="37"/>
        <v>55990</v>
      </c>
      <c r="J120" s="296">
        <f t="shared" si="37"/>
        <v>0</v>
      </c>
      <c r="K120" s="297">
        <f t="shared" si="37"/>
        <v>0</v>
      </c>
      <c r="L120" s="298">
        <f t="shared" si="37"/>
        <v>45575</v>
      </c>
    </row>
    <row r="121" spans="1:12" ht="12.75">
      <c r="A121" s="305" t="s">
        <v>108</v>
      </c>
      <c r="B121" s="263" t="s">
        <v>109</v>
      </c>
      <c r="C121" s="164">
        <f t="shared" si="31"/>
        <v>196265</v>
      </c>
      <c r="D121" s="94">
        <f aca="true" t="shared" si="38" ref="D121:K121">D122+D123+D124+D125</f>
        <v>171327</v>
      </c>
      <c r="E121" s="113">
        <f t="shared" si="38"/>
        <v>0</v>
      </c>
      <c r="F121" s="94">
        <f t="shared" si="38"/>
        <v>4500</v>
      </c>
      <c r="G121" s="113">
        <f t="shared" si="38"/>
        <v>0</v>
      </c>
      <c r="H121" s="94">
        <f t="shared" si="38"/>
        <v>19850</v>
      </c>
      <c r="I121" s="113">
        <f t="shared" si="38"/>
        <v>0</v>
      </c>
      <c r="J121" s="94">
        <f t="shared" si="38"/>
        <v>0</v>
      </c>
      <c r="K121" s="113">
        <f t="shared" si="38"/>
        <v>0</v>
      </c>
      <c r="L121" s="261">
        <f>L122+L123+L124+L125</f>
        <v>588</v>
      </c>
    </row>
    <row r="122" spans="1:12" ht="25.5">
      <c r="A122" s="40" t="s">
        <v>130</v>
      </c>
      <c r="B122" s="247" t="s">
        <v>134</v>
      </c>
      <c r="C122" s="190">
        <f>SUM(D122:J122)</f>
        <v>35175</v>
      </c>
      <c r="D122" s="49">
        <v>35175</v>
      </c>
      <c r="E122" s="60"/>
      <c r="F122" s="49"/>
      <c r="G122" s="42"/>
      <c r="H122" s="49"/>
      <c r="I122" s="48"/>
      <c r="J122" s="49"/>
      <c r="K122" s="42"/>
      <c r="L122" s="175"/>
    </row>
    <row r="123" spans="1:12" ht="12.75">
      <c r="A123" s="40" t="s">
        <v>131</v>
      </c>
      <c r="B123" s="247" t="s">
        <v>135</v>
      </c>
      <c r="C123" s="190">
        <f>SUM(D123:L123)</f>
        <v>52027</v>
      </c>
      <c r="D123" s="49">
        <v>51163</v>
      </c>
      <c r="E123" s="42"/>
      <c r="F123" s="49">
        <v>700</v>
      </c>
      <c r="G123" s="42"/>
      <c r="H123" s="49"/>
      <c r="I123" s="48"/>
      <c r="J123" s="49"/>
      <c r="K123" s="42"/>
      <c r="L123" s="175">
        <v>164</v>
      </c>
    </row>
    <row r="124" spans="1:12" ht="12.75">
      <c r="A124" s="40" t="s">
        <v>132</v>
      </c>
      <c r="B124" s="247" t="s">
        <v>136</v>
      </c>
      <c r="C124" s="190">
        <f>SUM(D124:L124)</f>
        <v>45747</v>
      </c>
      <c r="D124" s="209">
        <v>44845</v>
      </c>
      <c r="E124" s="218"/>
      <c r="F124" s="209">
        <v>800</v>
      </c>
      <c r="G124" s="218"/>
      <c r="H124" s="209"/>
      <c r="I124" s="218"/>
      <c r="J124" s="209"/>
      <c r="K124" s="218"/>
      <c r="L124" s="175">
        <v>102</v>
      </c>
    </row>
    <row r="125" spans="1:12" ht="12.75">
      <c r="A125" s="40" t="s">
        <v>133</v>
      </c>
      <c r="B125" s="247" t="s">
        <v>137</v>
      </c>
      <c r="C125" s="190">
        <f>SUM(D125:L125)</f>
        <v>63316</v>
      </c>
      <c r="D125" s="49">
        <v>40144</v>
      </c>
      <c r="E125" s="42"/>
      <c r="F125" s="49">
        <v>3000</v>
      </c>
      <c r="G125" s="42"/>
      <c r="H125" s="63">
        <v>19850</v>
      </c>
      <c r="I125" s="48"/>
      <c r="J125" s="49"/>
      <c r="K125" s="42"/>
      <c r="L125" s="175">
        <v>322</v>
      </c>
    </row>
    <row r="126" spans="1:12" ht="12.75">
      <c r="A126" s="84" t="s">
        <v>138</v>
      </c>
      <c r="B126" s="281" t="s">
        <v>139</v>
      </c>
      <c r="C126" s="176">
        <f>SUM(D126:L126)</f>
        <v>225124</v>
      </c>
      <c r="D126" s="89">
        <f aca="true" t="shared" si="39" ref="D126:K126">D127+D128</f>
        <v>218685</v>
      </c>
      <c r="E126" s="54">
        <f t="shared" si="39"/>
        <v>0</v>
      </c>
      <c r="F126" s="89">
        <f t="shared" si="39"/>
        <v>4000</v>
      </c>
      <c r="G126" s="54">
        <f t="shared" si="39"/>
        <v>0</v>
      </c>
      <c r="H126" s="89">
        <f t="shared" si="39"/>
        <v>0</v>
      </c>
      <c r="I126" s="54">
        <f t="shared" si="39"/>
        <v>0</v>
      </c>
      <c r="J126" s="89">
        <f t="shared" si="39"/>
        <v>0</v>
      </c>
      <c r="K126" s="54">
        <f t="shared" si="39"/>
        <v>0</v>
      </c>
      <c r="L126" s="249">
        <f>L127+L128</f>
        <v>2439</v>
      </c>
    </row>
    <row r="127" spans="1:12" ht="25.5">
      <c r="A127" s="40" t="s">
        <v>140</v>
      </c>
      <c r="B127" s="247" t="s">
        <v>576</v>
      </c>
      <c r="C127" s="190">
        <f>SUM(D127:L127)</f>
        <v>136824</v>
      </c>
      <c r="D127" s="49">
        <v>130385</v>
      </c>
      <c r="E127" s="42"/>
      <c r="F127" s="49">
        <v>4000</v>
      </c>
      <c r="G127" s="42"/>
      <c r="H127" s="49"/>
      <c r="I127" s="48"/>
      <c r="J127" s="49"/>
      <c r="K127" s="42"/>
      <c r="L127" s="175">
        <v>2439</v>
      </c>
    </row>
    <row r="128" spans="1:12" ht="12.75">
      <c r="A128" s="40" t="s">
        <v>141</v>
      </c>
      <c r="B128" s="247" t="s">
        <v>564</v>
      </c>
      <c r="C128" s="190">
        <f>SUM(D128:J128)</f>
        <v>88300</v>
      </c>
      <c r="D128" s="49">
        <v>88300</v>
      </c>
      <c r="E128" s="60"/>
      <c r="F128" s="49"/>
      <c r="G128" s="42"/>
      <c r="H128" s="49"/>
      <c r="I128" s="48"/>
      <c r="J128" s="49"/>
      <c r="K128" s="42"/>
      <c r="L128" s="175"/>
    </row>
    <row r="129" spans="1:12" ht="12.75">
      <c r="A129" s="84" t="s">
        <v>110</v>
      </c>
      <c r="B129" s="281" t="s">
        <v>111</v>
      </c>
      <c r="C129" s="176">
        <f aca="true" t="shared" si="40" ref="C129:C140">SUM(D129:L129)</f>
        <v>590946</v>
      </c>
      <c r="D129" s="89">
        <f>SUM(D130:D134)</f>
        <v>519988</v>
      </c>
      <c r="E129" s="54">
        <f aca="true" t="shared" si="41" ref="E129:L129">SUM(E130:E134)</f>
        <v>-11500</v>
      </c>
      <c r="F129" s="89">
        <f t="shared" si="41"/>
        <v>4100</v>
      </c>
      <c r="G129" s="54">
        <f t="shared" si="41"/>
        <v>0</v>
      </c>
      <c r="H129" s="89">
        <f t="shared" si="41"/>
        <v>39344</v>
      </c>
      <c r="I129" s="54">
        <f t="shared" si="41"/>
        <v>0</v>
      </c>
      <c r="J129" s="89">
        <f t="shared" si="41"/>
        <v>0</v>
      </c>
      <c r="K129" s="54">
        <f t="shared" si="41"/>
        <v>0</v>
      </c>
      <c r="L129" s="89">
        <f t="shared" si="41"/>
        <v>39014</v>
      </c>
    </row>
    <row r="130" spans="1:12" ht="12.75">
      <c r="A130" s="40" t="s">
        <v>142</v>
      </c>
      <c r="B130" s="247" t="s">
        <v>185</v>
      </c>
      <c r="C130" s="181">
        <f t="shared" si="40"/>
        <v>61817</v>
      </c>
      <c r="D130" s="83">
        <v>61698</v>
      </c>
      <c r="E130" s="52"/>
      <c r="F130" s="118">
        <v>100</v>
      </c>
      <c r="G130" s="52"/>
      <c r="H130" s="118"/>
      <c r="I130" s="52"/>
      <c r="J130" s="118"/>
      <c r="K130" s="42"/>
      <c r="L130" s="198">
        <v>19</v>
      </c>
    </row>
    <row r="131" spans="1:12" ht="38.25">
      <c r="A131" s="40" t="s">
        <v>193</v>
      </c>
      <c r="B131" s="247" t="s">
        <v>247</v>
      </c>
      <c r="C131" s="190">
        <f t="shared" si="40"/>
        <v>358870</v>
      </c>
      <c r="D131" s="118">
        <v>366270</v>
      </c>
      <c r="E131" s="85">
        <v>-11500</v>
      </c>
      <c r="F131" s="83">
        <v>4000</v>
      </c>
      <c r="G131" s="85"/>
      <c r="H131" s="83"/>
      <c r="I131" s="86"/>
      <c r="J131" s="118"/>
      <c r="K131" s="42"/>
      <c r="L131" s="189">
        <v>100</v>
      </c>
    </row>
    <row r="132" spans="1:12" ht="12.75">
      <c r="A132" s="40" t="s">
        <v>143</v>
      </c>
      <c r="B132" s="247" t="s">
        <v>58</v>
      </c>
      <c r="C132" s="190">
        <f t="shared" si="40"/>
        <v>92074</v>
      </c>
      <c r="D132" s="118">
        <v>92020</v>
      </c>
      <c r="E132" s="52"/>
      <c r="F132" s="118"/>
      <c r="G132" s="52"/>
      <c r="H132" s="118"/>
      <c r="I132" s="219"/>
      <c r="J132" s="118"/>
      <c r="K132" s="42"/>
      <c r="L132" s="175">
        <v>54</v>
      </c>
    </row>
    <row r="133" spans="1:12" ht="51">
      <c r="A133" s="40" t="s">
        <v>565</v>
      </c>
      <c r="B133" s="247" t="s">
        <v>567</v>
      </c>
      <c r="C133" s="190">
        <f>SUM(D133:L133)</f>
        <v>63144</v>
      </c>
      <c r="D133" s="118"/>
      <c r="E133" s="52"/>
      <c r="F133" s="118"/>
      <c r="G133" s="52"/>
      <c r="H133" s="118">
        <v>39344</v>
      </c>
      <c r="I133" s="219"/>
      <c r="J133" s="118"/>
      <c r="K133" s="42"/>
      <c r="L133" s="165">
        <v>23800</v>
      </c>
    </row>
    <row r="134" spans="1:12" ht="51">
      <c r="A134" s="40" t="s">
        <v>566</v>
      </c>
      <c r="B134" s="247" t="s">
        <v>577</v>
      </c>
      <c r="C134" s="190">
        <f>SUM(D134:L134)</f>
        <v>15041</v>
      </c>
      <c r="D134" s="118"/>
      <c r="E134" s="52"/>
      <c r="F134" s="118"/>
      <c r="G134" s="52"/>
      <c r="H134" s="118"/>
      <c r="I134" s="219"/>
      <c r="J134" s="118"/>
      <c r="K134" s="42"/>
      <c r="L134" s="165">
        <v>15041</v>
      </c>
    </row>
    <row r="135" spans="1:12" ht="12.75">
      <c r="A135" s="303" t="s">
        <v>578</v>
      </c>
      <c r="B135" s="281" t="s">
        <v>248</v>
      </c>
      <c r="C135" s="176">
        <f t="shared" si="40"/>
        <v>133802</v>
      </c>
      <c r="D135" s="94">
        <v>77812</v>
      </c>
      <c r="E135" s="113"/>
      <c r="F135" s="94"/>
      <c r="G135" s="113"/>
      <c r="H135" s="94"/>
      <c r="I135" s="260">
        <v>55990</v>
      </c>
      <c r="J135" s="94"/>
      <c r="K135" s="54"/>
      <c r="L135" s="95"/>
    </row>
    <row r="136" spans="1:12" ht="40.5">
      <c r="A136" s="84" t="s">
        <v>112</v>
      </c>
      <c r="B136" s="281" t="s">
        <v>0</v>
      </c>
      <c r="C136" s="176">
        <f t="shared" si="40"/>
        <v>660000</v>
      </c>
      <c r="D136" s="94">
        <v>600000</v>
      </c>
      <c r="E136" s="260"/>
      <c r="F136" s="94"/>
      <c r="G136" s="113"/>
      <c r="H136" s="94">
        <v>60000</v>
      </c>
      <c r="I136" s="260"/>
      <c r="J136" s="94"/>
      <c r="K136" s="54"/>
      <c r="L136" s="249"/>
    </row>
    <row r="137" spans="1:12" ht="25.5">
      <c r="A137" s="84" t="s">
        <v>113</v>
      </c>
      <c r="B137" s="281" t="s">
        <v>186</v>
      </c>
      <c r="C137" s="176">
        <f t="shared" si="40"/>
        <v>1206562</v>
      </c>
      <c r="D137" s="89">
        <f aca="true" t="shared" si="42" ref="D137:L137">SUM(D138:D143)</f>
        <v>910952</v>
      </c>
      <c r="E137" s="54">
        <f t="shared" si="42"/>
        <v>854</v>
      </c>
      <c r="F137" s="89">
        <f t="shared" si="42"/>
        <v>5700</v>
      </c>
      <c r="G137" s="54">
        <f t="shared" si="42"/>
        <v>0</v>
      </c>
      <c r="H137" s="89">
        <f t="shared" si="42"/>
        <v>286500</v>
      </c>
      <c r="I137" s="54">
        <f t="shared" si="42"/>
        <v>0</v>
      </c>
      <c r="J137" s="89">
        <f t="shared" si="42"/>
        <v>0</v>
      </c>
      <c r="K137" s="54">
        <f t="shared" si="42"/>
        <v>0</v>
      </c>
      <c r="L137" s="89">
        <f t="shared" si="42"/>
        <v>2556</v>
      </c>
    </row>
    <row r="138" spans="1:12" ht="12.75">
      <c r="A138" s="40" t="s">
        <v>145</v>
      </c>
      <c r="B138" s="247" t="s">
        <v>151</v>
      </c>
      <c r="C138" s="174">
        <f t="shared" si="40"/>
        <v>17588</v>
      </c>
      <c r="D138" s="63">
        <v>17588</v>
      </c>
      <c r="E138" s="42"/>
      <c r="F138" s="49"/>
      <c r="G138" s="41"/>
      <c r="H138" s="49"/>
      <c r="I138" s="44"/>
      <c r="J138" s="49"/>
      <c r="K138" s="41"/>
      <c r="L138" s="175"/>
    </row>
    <row r="139" spans="1:12" ht="12.75">
      <c r="A139" s="40" t="s">
        <v>146</v>
      </c>
      <c r="B139" s="247" t="s">
        <v>249</v>
      </c>
      <c r="C139" s="174">
        <f t="shared" si="40"/>
        <v>23445</v>
      </c>
      <c r="D139" s="49">
        <v>23445</v>
      </c>
      <c r="E139" s="42"/>
      <c r="F139" s="49"/>
      <c r="G139" s="41"/>
      <c r="H139" s="49"/>
      <c r="I139" s="44"/>
      <c r="J139" s="49"/>
      <c r="K139" s="41"/>
      <c r="L139" s="175"/>
    </row>
    <row r="140" spans="1:12" ht="25.5">
      <c r="A140" s="40" t="s">
        <v>147</v>
      </c>
      <c r="B140" s="247" t="s">
        <v>155</v>
      </c>
      <c r="C140" s="174">
        <f t="shared" si="40"/>
        <v>565204</v>
      </c>
      <c r="D140" s="49">
        <v>289850</v>
      </c>
      <c r="E140" s="60">
        <v>854</v>
      </c>
      <c r="F140" s="49"/>
      <c r="G140" s="41"/>
      <c r="H140" s="49">
        <v>274500</v>
      </c>
      <c r="I140" s="69"/>
      <c r="J140" s="49"/>
      <c r="K140" s="41"/>
      <c r="L140" s="175"/>
    </row>
    <row r="141" spans="1:12" ht="25.5">
      <c r="A141" s="40" t="s">
        <v>148</v>
      </c>
      <c r="B141" s="247" t="s">
        <v>152</v>
      </c>
      <c r="C141" s="174">
        <f aca="true" t="shared" si="43" ref="C141:C151">SUM(D141:L141)</f>
        <v>78935</v>
      </c>
      <c r="D141" s="49">
        <v>77636</v>
      </c>
      <c r="E141" s="42"/>
      <c r="F141" s="49">
        <v>1000</v>
      </c>
      <c r="G141" s="41"/>
      <c r="H141" s="49"/>
      <c r="I141" s="44"/>
      <c r="J141" s="49"/>
      <c r="K141" s="41"/>
      <c r="L141" s="175">
        <v>299</v>
      </c>
    </row>
    <row r="142" spans="1:12" ht="25.5">
      <c r="A142" s="40" t="s">
        <v>149</v>
      </c>
      <c r="B142" s="247" t="s">
        <v>153</v>
      </c>
      <c r="C142" s="174">
        <f t="shared" si="43"/>
        <v>511628</v>
      </c>
      <c r="D142" s="49">
        <v>494371</v>
      </c>
      <c r="E142" s="42"/>
      <c r="F142" s="49">
        <v>3000</v>
      </c>
      <c r="G142" s="196"/>
      <c r="H142" s="49">
        <v>12000</v>
      </c>
      <c r="I142" s="196"/>
      <c r="J142" s="195"/>
      <c r="K142" s="196"/>
      <c r="L142" s="175">
        <v>2257</v>
      </c>
    </row>
    <row r="143" spans="1:12" ht="12.75">
      <c r="A143" s="40" t="s">
        <v>150</v>
      </c>
      <c r="B143" s="247" t="s">
        <v>154</v>
      </c>
      <c r="C143" s="174">
        <f t="shared" si="43"/>
        <v>9762</v>
      </c>
      <c r="D143" s="118">
        <v>8062</v>
      </c>
      <c r="E143" s="52"/>
      <c r="F143" s="118">
        <v>1700</v>
      </c>
      <c r="G143" s="39"/>
      <c r="H143" s="118"/>
      <c r="I143" s="39"/>
      <c r="J143" s="118"/>
      <c r="K143" s="41"/>
      <c r="L143" s="175"/>
    </row>
    <row r="144" spans="1:12" ht="39.75">
      <c r="A144" s="84" t="s">
        <v>114</v>
      </c>
      <c r="B144" s="281" t="s">
        <v>1</v>
      </c>
      <c r="C144" s="176">
        <f t="shared" si="43"/>
        <v>468143</v>
      </c>
      <c r="D144" s="89">
        <v>466565</v>
      </c>
      <c r="E144" s="54"/>
      <c r="F144" s="89">
        <v>600</v>
      </c>
      <c r="G144" s="54"/>
      <c r="H144" s="89"/>
      <c r="I144" s="54"/>
      <c r="J144" s="89"/>
      <c r="K144" s="54"/>
      <c r="L144" s="249">
        <v>978</v>
      </c>
    </row>
    <row r="145" spans="1:12" ht="53.25">
      <c r="A145" s="84" t="s">
        <v>144</v>
      </c>
      <c r="B145" s="281" t="s">
        <v>2</v>
      </c>
      <c r="C145" s="176">
        <f t="shared" si="43"/>
        <v>8000</v>
      </c>
      <c r="D145" s="89">
        <v>8000</v>
      </c>
      <c r="E145" s="54"/>
      <c r="F145" s="89"/>
      <c r="G145" s="54"/>
      <c r="H145" s="89"/>
      <c r="I145" s="54"/>
      <c r="J145" s="89"/>
      <c r="K145" s="54"/>
      <c r="L145" s="249"/>
    </row>
    <row r="146" spans="1:12" ht="12.75">
      <c r="A146" s="158"/>
      <c r="B146" s="307" t="s">
        <v>68</v>
      </c>
      <c r="C146" s="220">
        <f t="shared" si="43"/>
        <v>3417819</v>
      </c>
      <c r="D146" s="221">
        <f>D147+D148</f>
        <v>247046</v>
      </c>
      <c r="E146" s="222">
        <f aca="true" t="shared" si="44" ref="E146:L146">E147+E148</f>
        <v>0</v>
      </c>
      <c r="F146" s="221">
        <f t="shared" si="44"/>
        <v>0</v>
      </c>
      <c r="G146" s="222">
        <f t="shared" si="44"/>
        <v>0</v>
      </c>
      <c r="H146" s="221">
        <f t="shared" si="44"/>
        <v>506908</v>
      </c>
      <c r="I146" s="222">
        <f t="shared" si="44"/>
        <v>0</v>
      </c>
      <c r="J146" s="221">
        <f t="shared" si="44"/>
        <v>0</v>
      </c>
      <c r="K146" s="222">
        <f t="shared" si="44"/>
        <v>0</v>
      </c>
      <c r="L146" s="223">
        <f t="shared" si="44"/>
        <v>2663865</v>
      </c>
    </row>
    <row r="147" spans="1:12" ht="12.75">
      <c r="A147" s="53" t="s">
        <v>29</v>
      </c>
      <c r="B147" s="99" t="s">
        <v>250</v>
      </c>
      <c r="C147" s="176">
        <f t="shared" si="43"/>
        <v>3072674</v>
      </c>
      <c r="D147" s="63">
        <f>129301-2800-7500</f>
        <v>119001</v>
      </c>
      <c r="E147" s="60"/>
      <c r="F147" s="49"/>
      <c r="G147" s="41"/>
      <c r="H147" s="49">
        <v>506908</v>
      </c>
      <c r="I147" s="60"/>
      <c r="J147" s="49"/>
      <c r="K147" s="41"/>
      <c r="L147" s="175">
        <v>2446765</v>
      </c>
    </row>
    <row r="148" spans="1:12" ht="38.25">
      <c r="A148" s="53" t="s">
        <v>118</v>
      </c>
      <c r="B148" s="97" t="s">
        <v>251</v>
      </c>
      <c r="C148" s="185">
        <f t="shared" si="43"/>
        <v>345145</v>
      </c>
      <c r="D148" s="89">
        <f>SUM(D149:D151)</f>
        <v>128045</v>
      </c>
      <c r="E148" s="54">
        <f aca="true" t="shared" si="45" ref="E148:L148">SUM(E149:E151)</f>
        <v>0</v>
      </c>
      <c r="F148" s="89">
        <f t="shared" si="45"/>
        <v>0</v>
      </c>
      <c r="G148" s="54">
        <f t="shared" si="45"/>
        <v>0</v>
      </c>
      <c r="H148" s="89">
        <f t="shared" si="45"/>
        <v>0</v>
      </c>
      <c r="I148" s="54">
        <f t="shared" si="45"/>
        <v>0</v>
      </c>
      <c r="J148" s="89">
        <f t="shared" si="45"/>
        <v>0</v>
      </c>
      <c r="K148" s="54">
        <f t="shared" si="45"/>
        <v>0</v>
      </c>
      <c r="L148" s="89">
        <f t="shared" si="45"/>
        <v>217100</v>
      </c>
    </row>
    <row r="149" spans="1:12" ht="25.5">
      <c r="A149" s="53"/>
      <c r="B149" s="100" t="s">
        <v>3</v>
      </c>
      <c r="C149" s="185">
        <f t="shared" si="43"/>
        <v>217100</v>
      </c>
      <c r="D149" s="49"/>
      <c r="E149" s="42"/>
      <c r="F149" s="49"/>
      <c r="G149" s="42"/>
      <c r="H149" s="49"/>
      <c r="I149" s="42"/>
      <c r="J149" s="49"/>
      <c r="K149" s="42"/>
      <c r="L149" s="175">
        <v>217100</v>
      </c>
    </row>
    <row r="150" spans="1:12" ht="25.5">
      <c r="A150" s="53"/>
      <c r="B150" s="234" t="s">
        <v>491</v>
      </c>
      <c r="C150" s="185">
        <f t="shared" si="43"/>
        <v>37520</v>
      </c>
      <c r="D150" s="49">
        <v>37520</v>
      </c>
      <c r="E150" s="42"/>
      <c r="F150" s="49"/>
      <c r="G150" s="42"/>
      <c r="H150" s="49"/>
      <c r="I150" s="42"/>
      <c r="J150" s="49"/>
      <c r="K150" s="42"/>
      <c r="L150" s="175"/>
    </row>
    <row r="151" spans="1:12" ht="26.25" thickBot="1">
      <c r="A151" s="233"/>
      <c r="B151" s="100" t="s">
        <v>183</v>
      </c>
      <c r="C151" s="236">
        <f t="shared" si="43"/>
        <v>90525</v>
      </c>
      <c r="D151" s="87">
        <v>90525</v>
      </c>
      <c r="E151" s="308"/>
      <c r="F151" s="87"/>
      <c r="G151" s="308"/>
      <c r="H151" s="87"/>
      <c r="I151" s="308"/>
      <c r="J151" s="87"/>
      <c r="K151" s="308"/>
      <c r="L151" s="235"/>
    </row>
    <row r="152" spans="1:12" ht="14.25" thickBot="1">
      <c r="A152" s="159"/>
      <c r="B152" s="160" t="s">
        <v>92</v>
      </c>
      <c r="C152" s="224">
        <f>SUM(C146+C12)</f>
        <v>42446255</v>
      </c>
      <c r="D152" s="225">
        <f>SUM(D146+D12)</f>
        <v>22042977</v>
      </c>
      <c r="E152" s="226">
        <f>SUM(E146+E12)</f>
        <v>3975542</v>
      </c>
      <c r="F152" s="225">
        <f>F12+F146</f>
        <v>856746</v>
      </c>
      <c r="G152" s="226">
        <f>G12+G146</f>
        <v>28742</v>
      </c>
      <c r="H152" s="225">
        <f>H12+H146</f>
        <v>5050318</v>
      </c>
      <c r="I152" s="226">
        <f>I12+I146</f>
        <v>1656363</v>
      </c>
      <c r="J152" s="225">
        <f>J12+J146</f>
        <v>548357</v>
      </c>
      <c r="K152" s="226">
        <f>K12+K142</f>
        <v>-22145</v>
      </c>
      <c r="L152" s="227">
        <f>L12+L146</f>
        <v>8309355</v>
      </c>
    </row>
    <row r="153" spans="1:12" ht="13.5" thickBot="1">
      <c r="A153" s="55"/>
      <c r="B153" s="56" t="s">
        <v>201</v>
      </c>
      <c r="C153" s="228">
        <f>D153+E153</f>
        <v>250795</v>
      </c>
      <c r="D153" s="229">
        <v>250795</v>
      </c>
      <c r="E153" s="230"/>
      <c r="F153" s="231"/>
      <c r="G153" s="230"/>
      <c r="H153" s="231"/>
      <c r="I153" s="230"/>
      <c r="J153" s="231"/>
      <c r="K153" s="70"/>
      <c r="L153" s="232"/>
    </row>
    <row r="154" spans="1:12" ht="12.75">
      <c r="A154" s="26"/>
      <c r="B154" s="27"/>
      <c r="C154" s="28"/>
      <c r="D154" s="28"/>
      <c r="E154" s="29"/>
      <c r="F154" s="30"/>
      <c r="G154" s="29"/>
      <c r="H154" s="30"/>
      <c r="I154" s="29"/>
      <c r="J154" s="30"/>
      <c r="K154" s="31"/>
      <c r="L154" s="30"/>
    </row>
    <row r="155" spans="1:12" ht="12.75">
      <c r="A155" s="32"/>
      <c r="B155" s="32"/>
      <c r="C155" s="33"/>
      <c r="D155" s="33"/>
      <c r="E155" s="114"/>
      <c r="F155" s="33"/>
      <c r="G155" s="114"/>
      <c r="H155" s="33"/>
      <c r="I155" s="114"/>
      <c r="J155" s="33"/>
      <c r="K155" s="115"/>
      <c r="L155" s="34"/>
    </row>
    <row r="156" spans="1:12" ht="20.25">
      <c r="A156" s="5" t="s">
        <v>40</v>
      </c>
      <c r="B156" s="5"/>
      <c r="C156" s="6"/>
      <c r="D156" s="128"/>
      <c r="E156" s="279"/>
      <c r="F156" s="128"/>
      <c r="G156" s="279"/>
      <c r="H156" s="128"/>
      <c r="I156" s="280"/>
      <c r="K156" s="423" t="s">
        <v>41</v>
      </c>
      <c r="L156" s="423"/>
    </row>
  </sheetData>
  <mergeCells count="8">
    <mergeCell ref="B9:B10"/>
    <mergeCell ref="A9:A10"/>
    <mergeCell ref="A5:L5"/>
    <mergeCell ref="K156:L156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3937007874015748"/>
  <pageSetup horizontalDpi="600" verticalDpi="600" orientation="landscape" paperSize="9" r:id="rId1"/>
  <headerFooter alignWithMargins="0">
    <oddFooter>&amp;C&amp;P</oddFooter>
  </headerFooter>
  <ignoredErrors>
    <ignoredError sqref="C122" formula="1"/>
    <ignoredError sqref="D23:E23 D17 D76 F76 L76" formulaRange="1"/>
    <ignoredError sqref="A5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V161"/>
  <sheetViews>
    <sheetView tabSelected="1" workbookViewId="0" topLeftCell="A1">
      <pane xSplit="1" ySplit="6" topLeftCell="I1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V157"/>
    </sheetView>
  </sheetViews>
  <sheetFormatPr defaultColWidth="9.140625" defaultRowHeight="12.75"/>
  <cols>
    <col min="1" max="1" width="3.28125" style="0" customWidth="1"/>
    <col min="2" max="2" width="10.7109375" style="105" customWidth="1"/>
    <col min="3" max="3" width="24.00390625" style="299" customWidth="1"/>
    <col min="4" max="4" width="11.7109375" style="299" customWidth="1"/>
    <col min="5" max="5" width="10.8515625" style="0" customWidth="1"/>
    <col min="6" max="6" width="10.28125" style="0" customWidth="1"/>
    <col min="7" max="7" width="15.8515625" style="0" customWidth="1"/>
    <col min="8" max="8" width="10.8515625" style="0" customWidth="1"/>
    <col min="9" max="15" width="11.140625" style="0" customWidth="1"/>
    <col min="16" max="16" width="11.140625" style="0" bestFit="1" customWidth="1"/>
    <col min="17" max="18" width="10.8515625" style="0" customWidth="1"/>
    <col min="19" max="21" width="9.8515625" style="0" customWidth="1"/>
    <col min="22" max="22" width="12.8515625" style="0" bestFit="1" customWidth="1"/>
  </cols>
  <sheetData>
    <row r="1" spans="1:22" ht="12.75">
      <c r="A1" s="102"/>
      <c r="B1" s="103"/>
      <c r="C1" s="330"/>
      <c r="D1" s="330"/>
      <c r="E1" s="104"/>
      <c r="F1" s="102"/>
      <c r="J1" s="102"/>
      <c r="K1" s="14" t="s">
        <v>288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2.75">
      <c r="A2" s="102"/>
      <c r="B2" s="103"/>
      <c r="C2" s="330"/>
      <c r="D2" s="330"/>
      <c r="E2" s="104"/>
      <c r="F2" s="102"/>
      <c r="J2" s="102"/>
      <c r="K2" s="14" t="s">
        <v>627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2.75">
      <c r="A3" s="102"/>
      <c r="B3" s="103"/>
      <c r="C3" s="330"/>
      <c r="D3" s="330"/>
      <c r="E3" s="104"/>
      <c r="F3" s="102"/>
      <c r="J3" s="102"/>
      <c r="K3" s="14" t="s">
        <v>630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.75">
      <c r="A4" s="444" t="s">
        <v>289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299" customFormat="1" ht="12.75">
      <c r="A5" s="400" t="s">
        <v>585</v>
      </c>
      <c r="B5" s="432" t="s">
        <v>290</v>
      </c>
      <c r="C5" s="398" t="s">
        <v>291</v>
      </c>
      <c r="D5" s="349" t="s">
        <v>292</v>
      </c>
      <c r="E5" s="349" t="s">
        <v>293</v>
      </c>
      <c r="F5" s="349" t="s">
        <v>294</v>
      </c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1" t="s">
        <v>295</v>
      </c>
    </row>
    <row r="6" spans="1:22" s="299" customFormat="1" ht="12.75">
      <c r="A6" s="395"/>
      <c r="B6" s="397"/>
      <c r="C6" s="399"/>
      <c r="D6" s="352" t="s">
        <v>296</v>
      </c>
      <c r="E6" s="352" t="s">
        <v>297</v>
      </c>
      <c r="F6" s="352" t="s">
        <v>33</v>
      </c>
      <c r="G6" s="352">
        <v>2012</v>
      </c>
      <c r="H6" s="352">
        <f aca="true" t="shared" si="0" ref="H6:Q6">SUM(G6+1)</f>
        <v>2013</v>
      </c>
      <c r="I6" s="352">
        <f t="shared" si="0"/>
        <v>2014</v>
      </c>
      <c r="J6" s="352">
        <f t="shared" si="0"/>
        <v>2015</v>
      </c>
      <c r="K6" s="352">
        <f t="shared" si="0"/>
        <v>2016</v>
      </c>
      <c r="L6" s="352">
        <f t="shared" si="0"/>
        <v>2017</v>
      </c>
      <c r="M6" s="352">
        <f t="shared" si="0"/>
        <v>2018</v>
      </c>
      <c r="N6" s="352">
        <f t="shared" si="0"/>
        <v>2019</v>
      </c>
      <c r="O6" s="352">
        <f t="shared" si="0"/>
        <v>2020</v>
      </c>
      <c r="P6" s="352">
        <f t="shared" si="0"/>
        <v>2021</v>
      </c>
      <c r="Q6" s="352">
        <f t="shared" si="0"/>
        <v>2022</v>
      </c>
      <c r="R6" s="352">
        <v>2023</v>
      </c>
      <c r="S6" s="352">
        <v>2024</v>
      </c>
      <c r="T6" s="352">
        <v>2025</v>
      </c>
      <c r="U6" s="352">
        <v>2026</v>
      </c>
      <c r="V6" s="353" t="s">
        <v>298</v>
      </c>
    </row>
    <row r="7" spans="1:22" ht="12.75">
      <c r="A7" s="424">
        <v>1</v>
      </c>
      <c r="B7" s="354" t="s">
        <v>299</v>
      </c>
      <c r="C7" s="426" t="s">
        <v>586</v>
      </c>
      <c r="D7" s="445">
        <v>3825880.52</v>
      </c>
      <c r="E7" s="355" t="s">
        <v>300</v>
      </c>
      <c r="F7" s="354" t="s">
        <v>301</v>
      </c>
      <c r="G7" s="356"/>
      <c r="H7" s="356">
        <v>332684</v>
      </c>
      <c r="I7" s="356">
        <v>332684</v>
      </c>
      <c r="J7" s="356">
        <v>332684</v>
      </c>
      <c r="K7" s="356">
        <v>435048</v>
      </c>
      <c r="L7" s="356">
        <v>435048</v>
      </c>
      <c r="M7" s="356">
        <v>435048</v>
      </c>
      <c r="N7" s="356">
        <v>435048</v>
      </c>
      <c r="O7" s="356">
        <v>435048</v>
      </c>
      <c r="P7" s="356">
        <v>435048</v>
      </c>
      <c r="Q7" s="356">
        <v>217541</v>
      </c>
      <c r="R7" s="357"/>
      <c r="S7" s="357"/>
      <c r="T7" s="357"/>
      <c r="U7" s="357"/>
      <c r="V7" s="358">
        <f aca="true" t="shared" si="1" ref="V7:V36">SUM(G7:S7)</f>
        <v>3825881</v>
      </c>
    </row>
    <row r="8" spans="1:22" ht="12.75">
      <c r="A8" s="425"/>
      <c r="B8" s="359" t="s">
        <v>302</v>
      </c>
      <c r="C8" s="427"/>
      <c r="D8" s="446"/>
      <c r="E8" s="360" t="s">
        <v>303</v>
      </c>
      <c r="F8" s="361">
        <v>0.01944</v>
      </c>
      <c r="G8" s="362">
        <v>78011</v>
      </c>
      <c r="H8" s="362">
        <v>80304</v>
      </c>
      <c r="I8" s="362">
        <v>75162</v>
      </c>
      <c r="J8" s="362">
        <v>67829</v>
      </c>
      <c r="K8" s="362">
        <v>60102</v>
      </c>
      <c r="L8" s="362">
        <v>50343</v>
      </c>
      <c r="M8" s="362">
        <v>40754</v>
      </c>
      <c r="N8" s="362">
        <v>31165</v>
      </c>
      <c r="O8" s="362">
        <v>21641</v>
      </c>
      <c r="P8" s="362">
        <v>11987</v>
      </c>
      <c r="Q8" s="363">
        <v>2856</v>
      </c>
      <c r="R8" s="364"/>
      <c r="S8" s="364"/>
      <c r="T8" s="364"/>
      <c r="U8" s="364"/>
      <c r="V8" s="365">
        <f t="shared" si="1"/>
        <v>520154</v>
      </c>
    </row>
    <row r="9" spans="1:22" ht="12.75">
      <c r="A9" s="424">
        <v>2</v>
      </c>
      <c r="B9" s="354" t="s">
        <v>299</v>
      </c>
      <c r="C9" s="426" t="s">
        <v>587</v>
      </c>
      <c r="D9" s="430">
        <v>300500</v>
      </c>
      <c r="E9" s="366">
        <v>38453</v>
      </c>
      <c r="F9" s="354" t="s">
        <v>301</v>
      </c>
      <c r="G9" s="356">
        <v>42928</v>
      </c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7"/>
      <c r="S9" s="357"/>
      <c r="T9" s="357"/>
      <c r="U9" s="357"/>
      <c r="V9" s="358">
        <f t="shared" si="1"/>
        <v>42928</v>
      </c>
    </row>
    <row r="10" spans="1:22" ht="12.75">
      <c r="A10" s="425"/>
      <c r="B10" s="359" t="s">
        <v>304</v>
      </c>
      <c r="C10" s="427"/>
      <c r="D10" s="431"/>
      <c r="E10" s="360" t="s">
        <v>305</v>
      </c>
      <c r="F10" s="361">
        <v>0.02327</v>
      </c>
      <c r="G10" s="363">
        <v>438</v>
      </c>
      <c r="H10" s="363"/>
      <c r="I10" s="367"/>
      <c r="J10" s="367"/>
      <c r="K10" s="367"/>
      <c r="L10" s="367"/>
      <c r="M10" s="367"/>
      <c r="N10" s="367"/>
      <c r="O10" s="367"/>
      <c r="P10" s="367"/>
      <c r="Q10" s="367"/>
      <c r="R10" s="368"/>
      <c r="S10" s="368"/>
      <c r="T10" s="368"/>
      <c r="U10" s="368"/>
      <c r="V10" s="365">
        <f t="shared" si="1"/>
        <v>438</v>
      </c>
    </row>
    <row r="11" spans="1:22" ht="12.75">
      <c r="A11" s="424">
        <v>3</v>
      </c>
      <c r="B11" s="354" t="s">
        <v>299</v>
      </c>
      <c r="C11" s="442" t="s">
        <v>588</v>
      </c>
      <c r="D11" s="430">
        <v>406400</v>
      </c>
      <c r="E11" s="355" t="s">
        <v>306</v>
      </c>
      <c r="F11" s="354" t="s">
        <v>301</v>
      </c>
      <c r="G11" s="356">
        <v>58057</v>
      </c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7"/>
      <c r="S11" s="357"/>
      <c r="T11" s="357"/>
      <c r="U11" s="357"/>
      <c r="V11" s="358">
        <f t="shared" si="1"/>
        <v>58057</v>
      </c>
    </row>
    <row r="12" spans="1:22" ht="12.75">
      <c r="A12" s="425"/>
      <c r="B12" s="359" t="s">
        <v>307</v>
      </c>
      <c r="C12" s="443"/>
      <c r="D12" s="431"/>
      <c r="E12" s="360" t="s">
        <v>305</v>
      </c>
      <c r="F12" s="361">
        <v>0.02327</v>
      </c>
      <c r="G12" s="363">
        <v>593</v>
      </c>
      <c r="H12" s="363"/>
      <c r="I12" s="367"/>
      <c r="J12" s="367"/>
      <c r="K12" s="367"/>
      <c r="L12" s="367"/>
      <c r="M12" s="367"/>
      <c r="N12" s="367"/>
      <c r="O12" s="367"/>
      <c r="P12" s="367"/>
      <c r="Q12" s="367"/>
      <c r="R12" s="368"/>
      <c r="S12" s="368"/>
      <c r="T12" s="368"/>
      <c r="U12" s="368"/>
      <c r="V12" s="365">
        <f t="shared" si="1"/>
        <v>593</v>
      </c>
    </row>
    <row r="13" spans="1:22" ht="12.75">
      <c r="A13" s="424">
        <v>4</v>
      </c>
      <c r="B13" s="354" t="s">
        <v>308</v>
      </c>
      <c r="C13" s="442" t="s">
        <v>588</v>
      </c>
      <c r="D13" s="430">
        <v>587870</v>
      </c>
      <c r="E13" s="355" t="s">
        <v>309</v>
      </c>
      <c r="F13" s="354" t="s">
        <v>301</v>
      </c>
      <c r="G13" s="356">
        <v>83980</v>
      </c>
      <c r="H13" s="356">
        <v>83980</v>
      </c>
      <c r="I13" s="356">
        <v>83980</v>
      </c>
      <c r="J13" s="356">
        <v>83990</v>
      </c>
      <c r="K13" s="356"/>
      <c r="L13" s="356"/>
      <c r="M13" s="356"/>
      <c r="N13" s="356"/>
      <c r="O13" s="356"/>
      <c r="P13" s="356"/>
      <c r="Q13" s="356"/>
      <c r="R13" s="357"/>
      <c r="S13" s="357"/>
      <c r="T13" s="357"/>
      <c r="U13" s="357"/>
      <c r="V13" s="358">
        <f t="shared" si="1"/>
        <v>335930</v>
      </c>
    </row>
    <row r="14" spans="1:22" ht="12.75">
      <c r="A14" s="425"/>
      <c r="B14" s="359" t="s">
        <v>310</v>
      </c>
      <c r="C14" s="443"/>
      <c r="D14" s="431"/>
      <c r="E14" s="360" t="s">
        <v>311</v>
      </c>
      <c r="F14" s="361">
        <v>0.01981</v>
      </c>
      <c r="G14" s="363">
        <v>6238</v>
      </c>
      <c r="H14" s="363">
        <v>4672</v>
      </c>
      <c r="I14" s="363">
        <v>2942</v>
      </c>
      <c r="J14" s="363">
        <v>1096</v>
      </c>
      <c r="K14" s="367"/>
      <c r="L14" s="367"/>
      <c r="M14" s="367"/>
      <c r="N14" s="367"/>
      <c r="O14" s="367"/>
      <c r="P14" s="367"/>
      <c r="Q14" s="367"/>
      <c r="R14" s="368"/>
      <c r="S14" s="368"/>
      <c r="T14" s="368"/>
      <c r="U14" s="368"/>
      <c r="V14" s="365">
        <f t="shared" si="1"/>
        <v>14948</v>
      </c>
    </row>
    <row r="15" spans="1:22" ht="12.75">
      <c r="A15" s="424">
        <v>5</v>
      </c>
      <c r="B15" s="354" t="s">
        <v>308</v>
      </c>
      <c r="C15" s="426" t="s">
        <v>594</v>
      </c>
      <c r="D15" s="447">
        <v>275910</v>
      </c>
      <c r="E15" s="355" t="s">
        <v>309</v>
      </c>
      <c r="F15" s="354" t="s">
        <v>301</v>
      </c>
      <c r="G15" s="356"/>
      <c r="H15" s="356"/>
      <c r="I15" s="356">
        <v>38211</v>
      </c>
      <c r="J15" s="356">
        <v>39414</v>
      </c>
      <c r="K15" s="356"/>
      <c r="L15" s="356"/>
      <c r="M15" s="356"/>
      <c r="N15" s="356"/>
      <c r="O15" s="356"/>
      <c r="P15" s="356"/>
      <c r="Q15" s="356"/>
      <c r="R15" s="357"/>
      <c r="S15" s="357"/>
      <c r="T15" s="357"/>
      <c r="U15" s="357"/>
      <c r="V15" s="358">
        <f t="shared" si="1"/>
        <v>77625</v>
      </c>
    </row>
    <row r="16" spans="1:22" ht="12.75">
      <c r="A16" s="425"/>
      <c r="B16" s="359" t="s">
        <v>312</v>
      </c>
      <c r="C16" s="427"/>
      <c r="D16" s="448"/>
      <c r="E16" s="360" t="s">
        <v>311</v>
      </c>
      <c r="F16" s="361">
        <v>0.01981</v>
      </c>
      <c r="G16" s="363">
        <v>1600</v>
      </c>
      <c r="H16" s="363">
        <v>1669</v>
      </c>
      <c r="I16" s="363">
        <v>1539</v>
      </c>
      <c r="J16" s="363">
        <v>781</v>
      </c>
      <c r="K16" s="367"/>
      <c r="L16" s="367"/>
      <c r="M16" s="367"/>
      <c r="N16" s="367"/>
      <c r="O16" s="367"/>
      <c r="P16" s="367"/>
      <c r="Q16" s="367"/>
      <c r="R16" s="368"/>
      <c r="S16" s="368"/>
      <c r="T16" s="368"/>
      <c r="U16" s="368"/>
      <c r="V16" s="365">
        <f t="shared" si="1"/>
        <v>5589</v>
      </c>
    </row>
    <row r="17" spans="1:22" ht="12.75">
      <c r="A17" s="424">
        <v>6</v>
      </c>
      <c r="B17" s="354" t="s">
        <v>308</v>
      </c>
      <c r="C17" s="426" t="s">
        <v>589</v>
      </c>
      <c r="D17" s="447">
        <v>124500</v>
      </c>
      <c r="E17" s="355" t="s">
        <v>309</v>
      </c>
      <c r="F17" s="354" t="s">
        <v>301</v>
      </c>
      <c r="G17" s="356">
        <v>17784</v>
      </c>
      <c r="H17" s="356">
        <v>17784</v>
      </c>
      <c r="I17" s="356">
        <v>17784</v>
      </c>
      <c r="J17" s="356">
        <v>17796</v>
      </c>
      <c r="K17" s="356"/>
      <c r="L17" s="356"/>
      <c r="M17" s="356"/>
      <c r="N17" s="356"/>
      <c r="O17" s="356"/>
      <c r="P17" s="356"/>
      <c r="Q17" s="356"/>
      <c r="R17" s="357"/>
      <c r="S17" s="357"/>
      <c r="T17" s="357"/>
      <c r="U17" s="357"/>
      <c r="V17" s="358">
        <f t="shared" si="1"/>
        <v>71148</v>
      </c>
    </row>
    <row r="18" spans="1:22" ht="12.75">
      <c r="A18" s="425"/>
      <c r="B18" s="359" t="s">
        <v>313</v>
      </c>
      <c r="C18" s="427"/>
      <c r="D18" s="448"/>
      <c r="E18" s="360" t="s">
        <v>311</v>
      </c>
      <c r="F18" s="361">
        <v>0.01981</v>
      </c>
      <c r="G18" s="367">
        <v>1321</v>
      </c>
      <c r="H18" s="363">
        <v>990</v>
      </c>
      <c r="I18" s="363">
        <v>623</v>
      </c>
      <c r="J18" s="363">
        <v>232</v>
      </c>
      <c r="K18" s="367"/>
      <c r="L18" s="367"/>
      <c r="M18" s="367"/>
      <c r="N18" s="367"/>
      <c r="O18" s="367"/>
      <c r="P18" s="367"/>
      <c r="Q18" s="367"/>
      <c r="R18" s="368"/>
      <c r="S18" s="368"/>
      <c r="T18" s="368"/>
      <c r="U18" s="368"/>
      <c r="V18" s="365">
        <f t="shared" si="1"/>
        <v>3166</v>
      </c>
    </row>
    <row r="19" spans="1:22" ht="12.75">
      <c r="A19" s="424">
        <v>7</v>
      </c>
      <c r="B19" s="354" t="s">
        <v>308</v>
      </c>
      <c r="C19" s="442" t="s">
        <v>588</v>
      </c>
      <c r="D19" s="447">
        <v>796173.07</v>
      </c>
      <c r="E19" s="366" t="s">
        <v>314</v>
      </c>
      <c r="F19" s="354" t="s">
        <v>301</v>
      </c>
      <c r="G19" s="356">
        <v>151656</v>
      </c>
      <c r="H19" s="356">
        <v>151656</v>
      </c>
      <c r="I19" s="356">
        <v>151656</v>
      </c>
      <c r="J19" s="356">
        <v>151656</v>
      </c>
      <c r="K19" s="356">
        <v>37893</v>
      </c>
      <c r="L19" s="356"/>
      <c r="M19" s="356"/>
      <c r="N19" s="356"/>
      <c r="O19" s="356"/>
      <c r="P19" s="356"/>
      <c r="Q19" s="356"/>
      <c r="R19" s="357"/>
      <c r="S19" s="357"/>
      <c r="T19" s="357"/>
      <c r="U19" s="357"/>
      <c r="V19" s="358">
        <f t="shared" si="1"/>
        <v>644517</v>
      </c>
    </row>
    <row r="20" spans="1:22" ht="12.75">
      <c r="A20" s="425"/>
      <c r="B20" s="359" t="s">
        <v>315</v>
      </c>
      <c r="C20" s="443"/>
      <c r="D20" s="448"/>
      <c r="E20" s="360" t="s">
        <v>316</v>
      </c>
      <c r="F20" s="361">
        <v>0.01944</v>
      </c>
      <c r="G20" s="363">
        <v>12656</v>
      </c>
      <c r="H20" s="363">
        <v>10017</v>
      </c>
      <c r="I20" s="363">
        <v>6984</v>
      </c>
      <c r="J20" s="363">
        <v>3651</v>
      </c>
      <c r="K20" s="363">
        <v>440</v>
      </c>
      <c r="L20" s="367"/>
      <c r="M20" s="367"/>
      <c r="N20" s="367"/>
      <c r="O20" s="367"/>
      <c r="P20" s="367"/>
      <c r="Q20" s="367"/>
      <c r="R20" s="368"/>
      <c r="S20" s="368"/>
      <c r="T20" s="368"/>
      <c r="U20" s="368"/>
      <c r="V20" s="365">
        <f t="shared" si="1"/>
        <v>33748</v>
      </c>
    </row>
    <row r="21" spans="1:22" ht="12.75">
      <c r="A21" s="424">
        <v>8</v>
      </c>
      <c r="B21" s="354" t="s">
        <v>308</v>
      </c>
      <c r="C21" s="426" t="s">
        <v>590</v>
      </c>
      <c r="D21" s="430">
        <v>50764.71</v>
      </c>
      <c r="E21" s="355" t="s">
        <v>317</v>
      </c>
      <c r="F21" s="354" t="s">
        <v>301</v>
      </c>
      <c r="G21" s="356">
        <v>9672</v>
      </c>
      <c r="H21" s="356">
        <v>9672</v>
      </c>
      <c r="I21" s="356">
        <v>9672</v>
      </c>
      <c r="J21" s="356">
        <v>9672</v>
      </c>
      <c r="K21" s="356">
        <v>2405</v>
      </c>
      <c r="L21" s="356"/>
      <c r="M21" s="356"/>
      <c r="N21" s="356"/>
      <c r="O21" s="356"/>
      <c r="P21" s="356"/>
      <c r="Q21" s="356"/>
      <c r="R21" s="357"/>
      <c r="S21" s="357"/>
      <c r="T21" s="357"/>
      <c r="U21" s="357"/>
      <c r="V21" s="358">
        <f t="shared" si="1"/>
        <v>41093</v>
      </c>
    </row>
    <row r="22" spans="1:22" ht="12.75">
      <c r="A22" s="425"/>
      <c r="B22" s="359" t="s">
        <v>318</v>
      </c>
      <c r="C22" s="427"/>
      <c r="D22" s="431"/>
      <c r="E22" s="360" t="s">
        <v>316</v>
      </c>
      <c r="F22" s="361">
        <v>0.01944</v>
      </c>
      <c r="G22" s="363">
        <v>807</v>
      </c>
      <c r="H22" s="363">
        <v>639</v>
      </c>
      <c r="I22" s="363">
        <v>446</v>
      </c>
      <c r="J22" s="363">
        <v>233</v>
      </c>
      <c r="K22" s="363">
        <v>29</v>
      </c>
      <c r="L22" s="367"/>
      <c r="M22" s="367"/>
      <c r="N22" s="367"/>
      <c r="O22" s="367"/>
      <c r="P22" s="367"/>
      <c r="Q22" s="367"/>
      <c r="R22" s="368"/>
      <c r="S22" s="368"/>
      <c r="T22" s="368"/>
      <c r="U22" s="368"/>
      <c r="V22" s="365">
        <f t="shared" si="1"/>
        <v>2154</v>
      </c>
    </row>
    <row r="23" spans="1:22" ht="12.75">
      <c r="A23" s="424">
        <v>9</v>
      </c>
      <c r="B23" s="354" t="s">
        <v>308</v>
      </c>
      <c r="C23" s="426" t="s">
        <v>591</v>
      </c>
      <c r="D23" s="430">
        <v>97786.44</v>
      </c>
      <c r="E23" s="355" t="s">
        <v>317</v>
      </c>
      <c r="F23" s="354" t="s">
        <v>301</v>
      </c>
      <c r="G23" s="356">
        <v>18628</v>
      </c>
      <c r="H23" s="356">
        <v>18628</v>
      </c>
      <c r="I23" s="356">
        <v>18628</v>
      </c>
      <c r="J23" s="356">
        <v>18628</v>
      </c>
      <c r="K23" s="356">
        <v>4646</v>
      </c>
      <c r="L23" s="356"/>
      <c r="M23" s="356"/>
      <c r="N23" s="356"/>
      <c r="O23" s="356"/>
      <c r="P23" s="356"/>
      <c r="Q23" s="356"/>
      <c r="R23" s="357"/>
      <c r="S23" s="357"/>
      <c r="T23" s="357"/>
      <c r="U23" s="357"/>
      <c r="V23" s="358">
        <f t="shared" si="1"/>
        <v>79158</v>
      </c>
    </row>
    <row r="24" spans="1:22" ht="12.75">
      <c r="A24" s="425"/>
      <c r="B24" s="359" t="s">
        <v>319</v>
      </c>
      <c r="C24" s="427"/>
      <c r="D24" s="431"/>
      <c r="E24" s="360" t="s">
        <v>316</v>
      </c>
      <c r="F24" s="361">
        <v>0.01944</v>
      </c>
      <c r="G24" s="363">
        <v>1225</v>
      </c>
      <c r="H24" s="363">
        <v>1231</v>
      </c>
      <c r="I24" s="363">
        <v>858</v>
      </c>
      <c r="J24" s="363">
        <v>449</v>
      </c>
      <c r="K24" s="363">
        <v>54</v>
      </c>
      <c r="L24" s="367"/>
      <c r="M24" s="367"/>
      <c r="N24" s="367"/>
      <c r="O24" s="367"/>
      <c r="P24" s="367"/>
      <c r="Q24" s="367"/>
      <c r="R24" s="368"/>
      <c r="S24" s="368"/>
      <c r="T24" s="368"/>
      <c r="U24" s="368"/>
      <c r="V24" s="365">
        <f t="shared" si="1"/>
        <v>3817</v>
      </c>
    </row>
    <row r="25" spans="1:22" ht="12.75">
      <c r="A25" s="424">
        <v>10</v>
      </c>
      <c r="B25" s="354" t="s">
        <v>308</v>
      </c>
      <c r="C25" s="426" t="s">
        <v>592</v>
      </c>
      <c r="D25" s="430">
        <v>23884.32</v>
      </c>
      <c r="E25" s="355" t="s">
        <v>317</v>
      </c>
      <c r="F25" s="354" t="s">
        <v>301</v>
      </c>
      <c r="G25" s="356">
        <v>4552</v>
      </c>
      <c r="H25" s="356">
        <v>4552</v>
      </c>
      <c r="I25" s="356">
        <v>4552</v>
      </c>
      <c r="J25" s="356">
        <v>4552</v>
      </c>
      <c r="K25" s="356">
        <v>1124</v>
      </c>
      <c r="L25" s="356"/>
      <c r="M25" s="356"/>
      <c r="N25" s="356"/>
      <c r="O25" s="356"/>
      <c r="P25" s="356"/>
      <c r="Q25" s="356"/>
      <c r="R25" s="357"/>
      <c r="S25" s="357"/>
      <c r="T25" s="357"/>
      <c r="U25" s="357"/>
      <c r="V25" s="358">
        <f t="shared" si="1"/>
        <v>19332</v>
      </c>
    </row>
    <row r="26" spans="1:22" ht="12.75">
      <c r="A26" s="425"/>
      <c r="B26" s="359" t="s">
        <v>320</v>
      </c>
      <c r="C26" s="427"/>
      <c r="D26" s="431"/>
      <c r="E26" s="360" t="s">
        <v>316</v>
      </c>
      <c r="F26" s="361">
        <v>0.01944</v>
      </c>
      <c r="G26" s="363">
        <v>380</v>
      </c>
      <c r="H26" s="363">
        <v>300</v>
      </c>
      <c r="I26" s="363">
        <v>209</v>
      </c>
      <c r="J26" s="363">
        <v>109</v>
      </c>
      <c r="K26" s="363">
        <v>13</v>
      </c>
      <c r="L26" s="367"/>
      <c r="M26" s="367"/>
      <c r="N26" s="367"/>
      <c r="O26" s="367"/>
      <c r="P26" s="367"/>
      <c r="Q26" s="367"/>
      <c r="R26" s="368"/>
      <c r="S26" s="368"/>
      <c r="T26" s="368"/>
      <c r="U26" s="368"/>
      <c r="V26" s="365">
        <f t="shared" si="1"/>
        <v>1011</v>
      </c>
    </row>
    <row r="27" spans="1:22" ht="12.75">
      <c r="A27" s="424">
        <v>11</v>
      </c>
      <c r="B27" s="354" t="s">
        <v>308</v>
      </c>
      <c r="C27" s="426" t="s">
        <v>593</v>
      </c>
      <c r="D27" s="430">
        <v>40715</v>
      </c>
      <c r="E27" s="355" t="s">
        <v>317</v>
      </c>
      <c r="F27" s="354" t="s">
        <v>301</v>
      </c>
      <c r="G27" s="356">
        <v>7756</v>
      </c>
      <c r="H27" s="356">
        <v>7756</v>
      </c>
      <c r="I27" s="356">
        <v>7756</v>
      </c>
      <c r="J27" s="356">
        <v>7756</v>
      </c>
      <c r="K27" s="356">
        <v>1935</v>
      </c>
      <c r="L27" s="356"/>
      <c r="M27" s="356"/>
      <c r="N27" s="356"/>
      <c r="O27" s="356"/>
      <c r="P27" s="356"/>
      <c r="Q27" s="356"/>
      <c r="R27" s="357"/>
      <c r="S27" s="357"/>
      <c r="T27" s="357"/>
      <c r="U27" s="357"/>
      <c r="V27" s="358">
        <f t="shared" si="1"/>
        <v>32959</v>
      </c>
    </row>
    <row r="28" spans="1:22" ht="12.75">
      <c r="A28" s="425"/>
      <c r="B28" s="359" t="s">
        <v>321</v>
      </c>
      <c r="C28" s="427"/>
      <c r="D28" s="431"/>
      <c r="E28" s="360" t="s">
        <v>316</v>
      </c>
      <c r="F28" s="361">
        <v>0.01944</v>
      </c>
      <c r="G28" s="363">
        <v>649</v>
      </c>
      <c r="H28" s="363">
        <v>512</v>
      </c>
      <c r="I28" s="363">
        <v>357</v>
      </c>
      <c r="J28" s="363">
        <v>187</v>
      </c>
      <c r="K28" s="363">
        <v>23</v>
      </c>
      <c r="L28" s="367"/>
      <c r="M28" s="367"/>
      <c r="N28" s="367"/>
      <c r="O28" s="367"/>
      <c r="P28" s="367"/>
      <c r="Q28" s="367"/>
      <c r="R28" s="368"/>
      <c r="S28" s="368"/>
      <c r="T28" s="368"/>
      <c r="U28" s="368"/>
      <c r="V28" s="365">
        <f t="shared" si="1"/>
        <v>1728</v>
      </c>
    </row>
    <row r="29" spans="1:22" ht="12.75">
      <c r="A29" s="424">
        <v>12</v>
      </c>
      <c r="B29" s="354" t="s">
        <v>308</v>
      </c>
      <c r="C29" s="426" t="s">
        <v>595</v>
      </c>
      <c r="D29" s="430">
        <v>217212.26</v>
      </c>
      <c r="E29" s="355" t="s">
        <v>322</v>
      </c>
      <c r="F29" s="354" t="s">
        <v>301</v>
      </c>
      <c r="G29" s="356">
        <v>41376</v>
      </c>
      <c r="H29" s="356">
        <v>41376</v>
      </c>
      <c r="I29" s="356">
        <v>41376</v>
      </c>
      <c r="J29" s="356">
        <v>41376</v>
      </c>
      <c r="K29" s="356">
        <v>10332</v>
      </c>
      <c r="L29" s="356"/>
      <c r="M29" s="356"/>
      <c r="N29" s="356"/>
      <c r="O29" s="356"/>
      <c r="P29" s="356"/>
      <c r="Q29" s="356"/>
      <c r="R29" s="357"/>
      <c r="S29" s="357"/>
      <c r="T29" s="357"/>
      <c r="U29" s="357"/>
      <c r="V29" s="358">
        <f t="shared" si="1"/>
        <v>175836</v>
      </c>
    </row>
    <row r="30" spans="1:22" ht="12.75">
      <c r="A30" s="425"/>
      <c r="B30" s="359" t="s">
        <v>323</v>
      </c>
      <c r="C30" s="427"/>
      <c r="D30" s="431"/>
      <c r="E30" s="360" t="s">
        <v>316</v>
      </c>
      <c r="F30" s="361">
        <v>0.01944</v>
      </c>
      <c r="G30" s="363">
        <v>3453</v>
      </c>
      <c r="H30" s="363">
        <v>2733</v>
      </c>
      <c r="I30" s="363">
        <v>1906</v>
      </c>
      <c r="J30" s="363">
        <v>996</v>
      </c>
      <c r="K30" s="363">
        <v>120</v>
      </c>
      <c r="L30" s="367"/>
      <c r="M30" s="367"/>
      <c r="N30" s="367"/>
      <c r="O30" s="367"/>
      <c r="P30" s="367"/>
      <c r="Q30" s="367"/>
      <c r="R30" s="368"/>
      <c r="S30" s="368"/>
      <c r="T30" s="368"/>
      <c r="U30" s="368"/>
      <c r="V30" s="365">
        <f t="shared" si="1"/>
        <v>9208</v>
      </c>
    </row>
    <row r="31" spans="1:22" ht="12.75">
      <c r="A31" s="424">
        <v>13</v>
      </c>
      <c r="B31" s="354" t="s">
        <v>308</v>
      </c>
      <c r="C31" s="426" t="s">
        <v>596</v>
      </c>
      <c r="D31" s="430">
        <v>29398.62</v>
      </c>
      <c r="E31" s="355" t="s">
        <v>322</v>
      </c>
      <c r="F31" s="354" t="s">
        <v>301</v>
      </c>
      <c r="G31" s="356">
        <v>5600</v>
      </c>
      <c r="H31" s="356">
        <v>5600</v>
      </c>
      <c r="I31" s="356">
        <v>5600</v>
      </c>
      <c r="J31" s="356">
        <v>5600</v>
      </c>
      <c r="K31" s="356">
        <v>1399</v>
      </c>
      <c r="L31" s="356"/>
      <c r="M31" s="356"/>
      <c r="N31" s="356"/>
      <c r="O31" s="356"/>
      <c r="P31" s="356"/>
      <c r="Q31" s="356"/>
      <c r="R31" s="357"/>
      <c r="S31" s="357"/>
      <c r="T31" s="357"/>
      <c r="U31" s="357"/>
      <c r="V31" s="358">
        <f t="shared" si="1"/>
        <v>23799</v>
      </c>
    </row>
    <row r="32" spans="1:22" ht="12.75">
      <c r="A32" s="425"/>
      <c r="B32" s="359" t="s">
        <v>324</v>
      </c>
      <c r="C32" s="427"/>
      <c r="D32" s="431"/>
      <c r="E32" s="360" t="s">
        <v>316</v>
      </c>
      <c r="F32" s="361">
        <v>0.01981</v>
      </c>
      <c r="G32" s="363">
        <v>474</v>
      </c>
      <c r="H32" s="363">
        <v>372</v>
      </c>
      <c r="I32" s="363">
        <v>258</v>
      </c>
      <c r="J32" s="363">
        <v>135</v>
      </c>
      <c r="K32" s="363">
        <v>16</v>
      </c>
      <c r="L32" s="367"/>
      <c r="M32" s="367"/>
      <c r="N32" s="367"/>
      <c r="O32" s="367"/>
      <c r="P32" s="367"/>
      <c r="Q32" s="367"/>
      <c r="R32" s="368"/>
      <c r="S32" s="368"/>
      <c r="T32" s="368"/>
      <c r="U32" s="368"/>
      <c r="V32" s="365">
        <f t="shared" si="1"/>
        <v>1255</v>
      </c>
    </row>
    <row r="33" spans="1:22" ht="12.75">
      <c r="A33" s="424">
        <v>14</v>
      </c>
      <c r="B33" s="354" t="s">
        <v>308</v>
      </c>
      <c r="C33" s="426" t="s">
        <v>597</v>
      </c>
      <c r="D33" s="430">
        <v>705769.83</v>
      </c>
      <c r="E33" s="355" t="s">
        <v>322</v>
      </c>
      <c r="F33" s="354" t="s">
        <v>301</v>
      </c>
      <c r="G33" s="356">
        <v>134436</v>
      </c>
      <c r="H33" s="356">
        <v>134436</v>
      </c>
      <c r="I33" s="356">
        <v>134436</v>
      </c>
      <c r="J33" s="356">
        <v>134436</v>
      </c>
      <c r="K33" s="356">
        <v>33590</v>
      </c>
      <c r="L33" s="356"/>
      <c r="M33" s="356"/>
      <c r="N33" s="356"/>
      <c r="O33" s="356"/>
      <c r="P33" s="356"/>
      <c r="Q33" s="356"/>
      <c r="R33" s="356"/>
      <c r="S33" s="357"/>
      <c r="T33" s="357"/>
      <c r="U33" s="357"/>
      <c r="V33" s="358">
        <f t="shared" si="1"/>
        <v>571334</v>
      </c>
    </row>
    <row r="34" spans="1:22" ht="12.75">
      <c r="A34" s="425"/>
      <c r="B34" s="359" t="s">
        <v>325</v>
      </c>
      <c r="C34" s="427"/>
      <c r="D34" s="431"/>
      <c r="E34" s="360" t="s">
        <v>316</v>
      </c>
      <c r="F34" s="361">
        <v>0.01944</v>
      </c>
      <c r="G34" s="363">
        <v>11252</v>
      </c>
      <c r="H34" s="363">
        <v>8881</v>
      </c>
      <c r="I34" s="363">
        <v>6193</v>
      </c>
      <c r="J34" s="363">
        <v>3238</v>
      </c>
      <c r="K34" s="363">
        <v>391</v>
      </c>
      <c r="L34" s="367"/>
      <c r="M34" s="367"/>
      <c r="N34" s="367"/>
      <c r="O34" s="367"/>
      <c r="P34" s="367"/>
      <c r="Q34" s="367"/>
      <c r="R34" s="367"/>
      <c r="S34" s="368"/>
      <c r="T34" s="368"/>
      <c r="U34" s="368"/>
      <c r="V34" s="365">
        <f t="shared" si="1"/>
        <v>29955</v>
      </c>
    </row>
    <row r="35" spans="1:22" ht="12.75">
      <c r="A35" s="424">
        <v>15</v>
      </c>
      <c r="B35" s="354" t="s">
        <v>308</v>
      </c>
      <c r="C35" s="426" t="s">
        <v>598</v>
      </c>
      <c r="D35" s="430">
        <v>65365</v>
      </c>
      <c r="E35" s="355" t="s">
        <v>322</v>
      </c>
      <c r="F35" s="354" t="s">
        <v>301</v>
      </c>
      <c r="G35" s="356">
        <v>21792</v>
      </c>
      <c r="H35" s="356">
        <v>21781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7"/>
      <c r="T35" s="357"/>
      <c r="U35" s="357"/>
      <c r="V35" s="358">
        <f t="shared" si="1"/>
        <v>43573</v>
      </c>
    </row>
    <row r="36" spans="1:22" ht="12.75">
      <c r="A36" s="425"/>
      <c r="B36" s="359" t="s">
        <v>326</v>
      </c>
      <c r="C36" s="427"/>
      <c r="D36" s="431"/>
      <c r="E36" s="369">
        <v>46162</v>
      </c>
      <c r="F36" s="361">
        <v>0.01944</v>
      </c>
      <c r="G36" s="363">
        <v>573</v>
      </c>
      <c r="H36" s="363">
        <v>365</v>
      </c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4"/>
      <c r="T36" s="364"/>
      <c r="U36" s="364"/>
      <c r="V36" s="365">
        <f t="shared" si="1"/>
        <v>938</v>
      </c>
    </row>
    <row r="37" spans="1:22" ht="12.75">
      <c r="A37" s="424">
        <v>16</v>
      </c>
      <c r="B37" s="354" t="s">
        <v>308</v>
      </c>
      <c r="C37" s="426" t="s">
        <v>599</v>
      </c>
      <c r="D37" s="430">
        <v>601694.77</v>
      </c>
      <c r="E37" s="366" t="s">
        <v>327</v>
      </c>
      <c r="F37" s="354" t="s">
        <v>301</v>
      </c>
      <c r="G37" s="356">
        <v>114612</v>
      </c>
      <c r="H37" s="356">
        <v>114612</v>
      </c>
      <c r="I37" s="356">
        <v>114612</v>
      </c>
      <c r="J37" s="356">
        <v>114612</v>
      </c>
      <c r="K37" s="356">
        <v>28635</v>
      </c>
      <c r="L37" s="356"/>
      <c r="M37" s="356"/>
      <c r="N37" s="356"/>
      <c r="O37" s="356"/>
      <c r="P37" s="356"/>
      <c r="Q37" s="356"/>
      <c r="R37" s="356"/>
      <c r="S37" s="357"/>
      <c r="T37" s="357"/>
      <c r="U37" s="357"/>
      <c r="V37" s="358">
        <f aca="true" t="shared" si="2" ref="V37:V68">SUM(G37:S37)</f>
        <v>487083</v>
      </c>
    </row>
    <row r="38" spans="1:22" ht="12.75">
      <c r="A38" s="425"/>
      <c r="B38" s="359" t="s">
        <v>328</v>
      </c>
      <c r="C38" s="427"/>
      <c r="D38" s="431"/>
      <c r="E38" s="369">
        <v>42389</v>
      </c>
      <c r="F38" s="361">
        <v>0.01944</v>
      </c>
      <c r="G38" s="363">
        <v>9593</v>
      </c>
      <c r="H38" s="363">
        <v>7571</v>
      </c>
      <c r="I38" s="363">
        <v>5280</v>
      </c>
      <c r="J38" s="363">
        <v>2760</v>
      </c>
      <c r="K38" s="363">
        <v>333</v>
      </c>
      <c r="L38" s="363"/>
      <c r="M38" s="363"/>
      <c r="N38" s="363"/>
      <c r="O38" s="363"/>
      <c r="P38" s="363"/>
      <c r="Q38" s="363"/>
      <c r="R38" s="363"/>
      <c r="S38" s="364"/>
      <c r="T38" s="364"/>
      <c r="U38" s="364"/>
      <c r="V38" s="365">
        <f t="shared" si="2"/>
        <v>25537</v>
      </c>
    </row>
    <row r="39" spans="1:22" ht="12.75">
      <c r="A39" s="424">
        <v>17</v>
      </c>
      <c r="B39" s="354" t="s">
        <v>308</v>
      </c>
      <c r="C39" s="426" t="s">
        <v>600</v>
      </c>
      <c r="D39" s="430">
        <v>26669</v>
      </c>
      <c r="E39" s="355" t="s">
        <v>322</v>
      </c>
      <c r="F39" s="354" t="s">
        <v>301</v>
      </c>
      <c r="G39" s="356">
        <v>5080</v>
      </c>
      <c r="H39" s="356">
        <v>5080</v>
      </c>
      <c r="I39" s="356">
        <v>5080</v>
      </c>
      <c r="J39" s="356">
        <v>5080</v>
      </c>
      <c r="K39" s="356">
        <v>1270</v>
      </c>
      <c r="L39" s="356"/>
      <c r="M39" s="356"/>
      <c r="N39" s="356"/>
      <c r="O39" s="356"/>
      <c r="P39" s="356"/>
      <c r="Q39" s="356"/>
      <c r="R39" s="356"/>
      <c r="S39" s="357"/>
      <c r="T39" s="357"/>
      <c r="U39" s="357"/>
      <c r="V39" s="358">
        <f t="shared" si="2"/>
        <v>21590</v>
      </c>
    </row>
    <row r="40" spans="1:22" ht="12.75">
      <c r="A40" s="425"/>
      <c r="B40" s="359" t="s">
        <v>329</v>
      </c>
      <c r="C40" s="427"/>
      <c r="D40" s="431"/>
      <c r="E40" s="360" t="s">
        <v>316</v>
      </c>
      <c r="F40" s="361">
        <v>0.01944</v>
      </c>
      <c r="G40" s="363">
        <v>398</v>
      </c>
      <c r="H40" s="363">
        <v>319</v>
      </c>
      <c r="I40" s="363">
        <v>206</v>
      </c>
      <c r="J40" s="367">
        <v>94</v>
      </c>
      <c r="K40" s="367">
        <v>6</v>
      </c>
      <c r="L40" s="367"/>
      <c r="M40" s="367"/>
      <c r="N40" s="367"/>
      <c r="O40" s="367"/>
      <c r="P40" s="367"/>
      <c r="Q40" s="367"/>
      <c r="R40" s="367"/>
      <c r="S40" s="368"/>
      <c r="T40" s="368"/>
      <c r="U40" s="368"/>
      <c r="V40" s="365">
        <f t="shared" si="2"/>
        <v>1023</v>
      </c>
    </row>
    <row r="41" spans="1:22" ht="12.75">
      <c r="A41" s="424">
        <v>18</v>
      </c>
      <c r="B41" s="354" t="s">
        <v>308</v>
      </c>
      <c r="C41" s="426" t="s">
        <v>601</v>
      </c>
      <c r="D41" s="430">
        <v>155245</v>
      </c>
      <c r="E41" s="355" t="s">
        <v>330</v>
      </c>
      <c r="F41" s="354" t="s">
        <v>301</v>
      </c>
      <c r="G41" s="356">
        <v>25245</v>
      </c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7"/>
      <c r="S41" s="357"/>
      <c r="T41" s="357"/>
      <c r="U41" s="357"/>
      <c r="V41" s="358">
        <f t="shared" si="2"/>
        <v>25245</v>
      </c>
    </row>
    <row r="42" spans="1:22" ht="12.75">
      <c r="A42" s="425"/>
      <c r="B42" s="359" t="s">
        <v>331</v>
      </c>
      <c r="C42" s="427"/>
      <c r="D42" s="431"/>
      <c r="E42" s="360" t="s">
        <v>332</v>
      </c>
      <c r="F42" s="361">
        <v>0.02168</v>
      </c>
      <c r="G42" s="363">
        <v>495</v>
      </c>
      <c r="H42" s="363"/>
      <c r="I42" s="367"/>
      <c r="J42" s="367"/>
      <c r="K42" s="367"/>
      <c r="L42" s="367"/>
      <c r="M42" s="367"/>
      <c r="N42" s="367"/>
      <c r="O42" s="367"/>
      <c r="P42" s="367"/>
      <c r="Q42" s="367"/>
      <c r="R42" s="368"/>
      <c r="S42" s="368"/>
      <c r="T42" s="368"/>
      <c r="U42" s="368"/>
      <c r="V42" s="365">
        <f t="shared" si="2"/>
        <v>495</v>
      </c>
    </row>
    <row r="43" spans="1:22" ht="12.75">
      <c r="A43" s="424">
        <v>19</v>
      </c>
      <c r="B43" s="354" t="s">
        <v>308</v>
      </c>
      <c r="C43" s="426" t="s">
        <v>602</v>
      </c>
      <c r="D43" s="430">
        <v>1685028</v>
      </c>
      <c r="E43" s="366" t="s">
        <v>333</v>
      </c>
      <c r="F43" s="354" t="s">
        <v>301</v>
      </c>
      <c r="G43" s="356">
        <v>232400</v>
      </c>
      <c r="H43" s="356">
        <v>232400</v>
      </c>
      <c r="I43" s="356">
        <v>232400</v>
      </c>
      <c r="J43" s="356">
        <v>232400</v>
      </c>
      <c r="K43" s="356">
        <v>418320</v>
      </c>
      <c r="L43" s="356">
        <v>104708</v>
      </c>
      <c r="M43" s="356"/>
      <c r="N43" s="356"/>
      <c r="O43" s="356"/>
      <c r="P43" s="356"/>
      <c r="Q43" s="356"/>
      <c r="R43" s="357"/>
      <c r="S43" s="357"/>
      <c r="T43" s="357"/>
      <c r="U43" s="357"/>
      <c r="V43" s="358">
        <f t="shared" si="2"/>
        <v>1452628</v>
      </c>
    </row>
    <row r="44" spans="1:22" ht="12.75">
      <c r="A44" s="425"/>
      <c r="B44" s="359" t="s">
        <v>334</v>
      </c>
      <c r="C44" s="427"/>
      <c r="D44" s="431"/>
      <c r="E44" s="360" t="s">
        <v>335</v>
      </c>
      <c r="F44" s="361">
        <v>0.01981</v>
      </c>
      <c r="G44" s="363">
        <v>28961</v>
      </c>
      <c r="H44" s="363">
        <v>25427</v>
      </c>
      <c r="I44" s="363">
        <v>20926</v>
      </c>
      <c r="J44" s="363">
        <v>15818</v>
      </c>
      <c r="K44" s="363">
        <v>9910</v>
      </c>
      <c r="L44" s="363">
        <v>1216</v>
      </c>
      <c r="M44" s="367"/>
      <c r="N44" s="367"/>
      <c r="O44" s="367"/>
      <c r="P44" s="367"/>
      <c r="Q44" s="367"/>
      <c r="R44" s="368"/>
      <c r="S44" s="368"/>
      <c r="T44" s="368"/>
      <c r="U44" s="368"/>
      <c r="V44" s="365">
        <f t="shared" si="2"/>
        <v>102258</v>
      </c>
    </row>
    <row r="45" spans="1:22" ht="12.75">
      <c r="A45" s="424">
        <v>20</v>
      </c>
      <c r="B45" s="354" t="s">
        <v>308</v>
      </c>
      <c r="C45" s="426" t="s">
        <v>603</v>
      </c>
      <c r="D45" s="430">
        <v>270548</v>
      </c>
      <c r="E45" s="366" t="s">
        <v>333</v>
      </c>
      <c r="F45" s="354" t="s">
        <v>301</v>
      </c>
      <c r="G45" s="356">
        <v>37600</v>
      </c>
      <c r="H45" s="356">
        <v>37600</v>
      </c>
      <c r="I45" s="356">
        <v>37600</v>
      </c>
      <c r="J45" s="356">
        <v>37600</v>
      </c>
      <c r="K45" s="356">
        <v>37600</v>
      </c>
      <c r="L45" s="356">
        <v>7348</v>
      </c>
      <c r="M45" s="356"/>
      <c r="N45" s="356"/>
      <c r="O45" s="356"/>
      <c r="P45" s="356"/>
      <c r="Q45" s="356"/>
      <c r="R45" s="357"/>
      <c r="S45" s="357"/>
      <c r="T45" s="357"/>
      <c r="U45" s="357"/>
      <c r="V45" s="358">
        <f t="shared" si="2"/>
        <v>195348</v>
      </c>
    </row>
    <row r="46" spans="1:22" ht="12.75">
      <c r="A46" s="425"/>
      <c r="B46" s="359" t="s">
        <v>336</v>
      </c>
      <c r="C46" s="427"/>
      <c r="D46" s="431"/>
      <c r="E46" s="360" t="s">
        <v>335</v>
      </c>
      <c r="F46" s="361">
        <v>0.01981</v>
      </c>
      <c r="G46" s="363">
        <v>3913</v>
      </c>
      <c r="H46" s="363">
        <v>3261</v>
      </c>
      <c r="I46" s="363">
        <v>2514</v>
      </c>
      <c r="J46" s="363">
        <v>1687</v>
      </c>
      <c r="K46" s="363">
        <v>865</v>
      </c>
      <c r="L46" s="363">
        <v>95</v>
      </c>
      <c r="M46" s="367"/>
      <c r="N46" s="367"/>
      <c r="O46" s="367"/>
      <c r="P46" s="367"/>
      <c r="Q46" s="367"/>
      <c r="R46" s="368"/>
      <c r="S46" s="368"/>
      <c r="T46" s="368"/>
      <c r="U46" s="368"/>
      <c r="V46" s="365">
        <f t="shared" si="2"/>
        <v>12335</v>
      </c>
    </row>
    <row r="47" spans="1:22" ht="12.75">
      <c r="A47" s="424">
        <v>21</v>
      </c>
      <c r="B47" s="354" t="s">
        <v>308</v>
      </c>
      <c r="C47" s="426" t="s">
        <v>604</v>
      </c>
      <c r="D47" s="430">
        <v>1087860</v>
      </c>
      <c r="E47" s="366" t="s">
        <v>333</v>
      </c>
      <c r="F47" s="354" t="s">
        <v>301</v>
      </c>
      <c r="G47" s="356">
        <v>150000</v>
      </c>
      <c r="H47" s="356">
        <v>150000</v>
      </c>
      <c r="I47" s="356">
        <v>150000</v>
      </c>
      <c r="J47" s="356">
        <v>150000</v>
      </c>
      <c r="K47" s="356">
        <v>150000</v>
      </c>
      <c r="L47" s="356">
        <v>37860</v>
      </c>
      <c r="M47" s="356"/>
      <c r="N47" s="356"/>
      <c r="O47" s="356"/>
      <c r="P47" s="356"/>
      <c r="Q47" s="356"/>
      <c r="R47" s="357"/>
      <c r="S47" s="357"/>
      <c r="T47" s="357"/>
      <c r="U47" s="357"/>
      <c r="V47" s="358">
        <f t="shared" si="2"/>
        <v>787860</v>
      </c>
    </row>
    <row r="48" spans="1:22" ht="12.75">
      <c r="A48" s="425"/>
      <c r="B48" s="359" t="s">
        <v>337</v>
      </c>
      <c r="C48" s="427"/>
      <c r="D48" s="431"/>
      <c r="E48" s="360" t="s">
        <v>335</v>
      </c>
      <c r="F48" s="361">
        <v>0.01981</v>
      </c>
      <c r="G48" s="363">
        <v>15787</v>
      </c>
      <c r="H48" s="363">
        <v>13192</v>
      </c>
      <c r="I48" s="363">
        <v>10216</v>
      </c>
      <c r="J48" s="363">
        <v>6918</v>
      </c>
      <c r="K48" s="363">
        <v>3642</v>
      </c>
      <c r="L48" s="363">
        <v>438</v>
      </c>
      <c r="M48" s="367"/>
      <c r="N48" s="367"/>
      <c r="O48" s="367"/>
      <c r="P48" s="367"/>
      <c r="Q48" s="367"/>
      <c r="R48" s="368"/>
      <c r="S48" s="368"/>
      <c r="T48" s="368"/>
      <c r="U48" s="368"/>
      <c r="V48" s="365">
        <f t="shared" si="2"/>
        <v>50193</v>
      </c>
    </row>
    <row r="49" spans="1:22" ht="12.75">
      <c r="A49" s="424">
        <v>22</v>
      </c>
      <c r="B49" s="354" t="s">
        <v>308</v>
      </c>
      <c r="C49" s="426" t="s">
        <v>605</v>
      </c>
      <c r="D49" s="430">
        <v>3363373</v>
      </c>
      <c r="E49" s="366" t="s">
        <v>333</v>
      </c>
      <c r="F49" s="354" t="s">
        <v>301</v>
      </c>
      <c r="G49" s="356">
        <v>464000</v>
      </c>
      <c r="H49" s="356">
        <v>464000</v>
      </c>
      <c r="I49" s="356">
        <v>464000</v>
      </c>
      <c r="J49" s="356">
        <v>464000</v>
      </c>
      <c r="K49" s="356">
        <v>835200</v>
      </c>
      <c r="L49" s="356">
        <v>208173</v>
      </c>
      <c r="M49" s="356"/>
      <c r="N49" s="356"/>
      <c r="O49" s="356"/>
      <c r="P49" s="356"/>
      <c r="Q49" s="356"/>
      <c r="R49" s="357"/>
      <c r="S49" s="357"/>
      <c r="T49" s="357"/>
      <c r="U49" s="357"/>
      <c r="V49" s="358">
        <f t="shared" si="2"/>
        <v>2899373</v>
      </c>
    </row>
    <row r="50" spans="1:22" ht="12.75">
      <c r="A50" s="425"/>
      <c r="B50" s="359" t="s">
        <v>338</v>
      </c>
      <c r="C50" s="427"/>
      <c r="D50" s="431"/>
      <c r="E50" s="360" t="s">
        <v>335</v>
      </c>
      <c r="F50" s="361">
        <v>0.01981</v>
      </c>
      <c r="G50" s="363">
        <v>57805</v>
      </c>
      <c r="H50" s="363">
        <v>50753</v>
      </c>
      <c r="I50" s="363">
        <v>41761</v>
      </c>
      <c r="J50" s="363">
        <v>31562</v>
      </c>
      <c r="K50" s="363">
        <v>19766</v>
      </c>
      <c r="L50" s="363">
        <v>2423</v>
      </c>
      <c r="M50" s="367"/>
      <c r="N50" s="367"/>
      <c r="O50" s="367"/>
      <c r="P50" s="367"/>
      <c r="Q50" s="367"/>
      <c r="R50" s="368"/>
      <c r="S50" s="368"/>
      <c r="T50" s="368"/>
      <c r="U50" s="368"/>
      <c r="V50" s="365">
        <f t="shared" si="2"/>
        <v>204070</v>
      </c>
    </row>
    <row r="51" spans="1:22" ht="12.75">
      <c r="A51" s="424">
        <v>23</v>
      </c>
      <c r="B51" s="354" t="s">
        <v>308</v>
      </c>
      <c r="C51" s="426" t="s">
        <v>606</v>
      </c>
      <c r="D51" s="430">
        <v>863700</v>
      </c>
      <c r="E51" s="366" t="s">
        <v>333</v>
      </c>
      <c r="F51" s="354" t="s">
        <v>301</v>
      </c>
      <c r="G51" s="356">
        <v>119200</v>
      </c>
      <c r="H51" s="356">
        <v>119200</v>
      </c>
      <c r="I51" s="356">
        <v>119200</v>
      </c>
      <c r="J51" s="356">
        <v>119200</v>
      </c>
      <c r="K51" s="356">
        <v>119200</v>
      </c>
      <c r="L51" s="356">
        <v>29300</v>
      </c>
      <c r="M51" s="356"/>
      <c r="N51" s="356"/>
      <c r="O51" s="356"/>
      <c r="P51" s="356"/>
      <c r="Q51" s="356"/>
      <c r="R51" s="357"/>
      <c r="S51" s="357"/>
      <c r="T51" s="357"/>
      <c r="U51" s="357"/>
      <c r="V51" s="358">
        <f t="shared" si="2"/>
        <v>625300</v>
      </c>
    </row>
    <row r="52" spans="1:22" ht="12.75">
      <c r="A52" s="425"/>
      <c r="B52" s="359" t="s">
        <v>339</v>
      </c>
      <c r="C52" s="427"/>
      <c r="D52" s="431"/>
      <c r="E52" s="360" t="s">
        <v>335</v>
      </c>
      <c r="F52" s="361">
        <v>0.01981</v>
      </c>
      <c r="G52" s="363">
        <v>12529</v>
      </c>
      <c r="H52" s="363">
        <v>10467</v>
      </c>
      <c r="I52" s="363">
        <v>8101</v>
      </c>
      <c r="J52" s="363">
        <v>5481</v>
      </c>
      <c r="K52" s="363">
        <v>2876</v>
      </c>
      <c r="L52" s="363">
        <v>343</v>
      </c>
      <c r="M52" s="367"/>
      <c r="N52" s="367"/>
      <c r="O52" s="367"/>
      <c r="P52" s="367"/>
      <c r="Q52" s="367"/>
      <c r="R52" s="368"/>
      <c r="S52" s="368"/>
      <c r="T52" s="368"/>
      <c r="U52" s="368"/>
      <c r="V52" s="365">
        <f t="shared" si="2"/>
        <v>39797</v>
      </c>
    </row>
    <row r="53" spans="1:22" ht="12.75">
      <c r="A53" s="424">
        <v>24</v>
      </c>
      <c r="B53" s="354" t="s">
        <v>308</v>
      </c>
      <c r="C53" s="426" t="s">
        <v>607</v>
      </c>
      <c r="D53" s="430">
        <v>1047454</v>
      </c>
      <c r="E53" s="366" t="s">
        <v>333</v>
      </c>
      <c r="F53" s="354" t="s">
        <v>301</v>
      </c>
      <c r="G53" s="356">
        <v>144400</v>
      </c>
      <c r="H53" s="356">
        <v>144400</v>
      </c>
      <c r="I53" s="356">
        <v>144400</v>
      </c>
      <c r="J53" s="356">
        <v>144400</v>
      </c>
      <c r="K53" s="356">
        <v>97408</v>
      </c>
      <c r="L53" s="356"/>
      <c r="M53" s="356"/>
      <c r="N53" s="356"/>
      <c r="O53" s="356"/>
      <c r="P53" s="356"/>
      <c r="Q53" s="356"/>
      <c r="R53" s="357"/>
      <c r="S53" s="357"/>
      <c r="T53" s="357"/>
      <c r="U53" s="357"/>
      <c r="V53" s="358">
        <f t="shared" si="2"/>
        <v>675008</v>
      </c>
    </row>
    <row r="54" spans="1:22" ht="12.75">
      <c r="A54" s="425"/>
      <c r="B54" s="359" t="s">
        <v>340</v>
      </c>
      <c r="C54" s="427"/>
      <c r="D54" s="431"/>
      <c r="E54" s="360" t="s">
        <v>335</v>
      </c>
      <c r="F54" s="361">
        <v>0.01981</v>
      </c>
      <c r="G54" s="363">
        <v>13478</v>
      </c>
      <c r="H54" s="363">
        <v>10905</v>
      </c>
      <c r="I54" s="363">
        <v>8000</v>
      </c>
      <c r="J54" s="363">
        <v>4826</v>
      </c>
      <c r="K54" s="363">
        <v>1668</v>
      </c>
      <c r="L54" s="363"/>
      <c r="M54" s="367"/>
      <c r="N54" s="367"/>
      <c r="O54" s="367"/>
      <c r="P54" s="367"/>
      <c r="Q54" s="367"/>
      <c r="R54" s="368"/>
      <c r="S54" s="368"/>
      <c r="T54" s="368"/>
      <c r="U54" s="368"/>
      <c r="V54" s="365">
        <f t="shared" si="2"/>
        <v>38877</v>
      </c>
    </row>
    <row r="55" spans="1:22" ht="12.75">
      <c r="A55" s="424">
        <v>25</v>
      </c>
      <c r="B55" s="354" t="s">
        <v>308</v>
      </c>
      <c r="C55" s="426" t="s">
        <v>608</v>
      </c>
      <c r="D55" s="430">
        <v>2420645</v>
      </c>
      <c r="E55" s="355" t="s">
        <v>341</v>
      </c>
      <c r="F55" s="354" t="s">
        <v>301</v>
      </c>
      <c r="G55" s="356">
        <v>225180</v>
      </c>
      <c r="H55" s="356">
        <v>225180</v>
      </c>
      <c r="I55" s="356">
        <v>225180</v>
      </c>
      <c r="J55" s="356">
        <v>225180</v>
      </c>
      <c r="K55" s="356">
        <v>225180</v>
      </c>
      <c r="L55" s="356">
        <v>225180</v>
      </c>
      <c r="M55" s="356">
        <v>225180</v>
      </c>
      <c r="N55" s="356">
        <v>225180</v>
      </c>
      <c r="O55" s="356">
        <v>225180</v>
      </c>
      <c r="P55" s="356">
        <v>225180</v>
      </c>
      <c r="Q55" s="356">
        <v>56255</v>
      </c>
      <c r="R55" s="357"/>
      <c r="S55" s="357"/>
      <c r="T55" s="357"/>
      <c r="U55" s="357"/>
      <c r="V55" s="358">
        <f t="shared" si="2"/>
        <v>2308055</v>
      </c>
    </row>
    <row r="56" spans="1:22" ht="12.75">
      <c r="A56" s="425"/>
      <c r="B56" s="359" t="s">
        <v>342</v>
      </c>
      <c r="C56" s="427"/>
      <c r="D56" s="431"/>
      <c r="E56" s="360" t="s">
        <v>343</v>
      </c>
      <c r="F56" s="361">
        <v>0.01944</v>
      </c>
      <c r="G56" s="363">
        <v>46261</v>
      </c>
      <c r="H56" s="363">
        <v>43817</v>
      </c>
      <c r="I56" s="363">
        <v>40071</v>
      </c>
      <c r="J56" s="363">
        <v>35122</v>
      </c>
      <c r="K56" s="363">
        <v>30527</v>
      </c>
      <c r="L56" s="363">
        <v>25222</v>
      </c>
      <c r="M56" s="363">
        <v>20273</v>
      </c>
      <c r="N56" s="363">
        <v>15323</v>
      </c>
      <c r="O56" s="363">
        <v>10404</v>
      </c>
      <c r="P56" s="363">
        <v>5454</v>
      </c>
      <c r="Q56" s="363">
        <v>759</v>
      </c>
      <c r="R56" s="364"/>
      <c r="S56" s="364"/>
      <c r="T56" s="364"/>
      <c r="U56" s="364"/>
      <c r="V56" s="365">
        <f t="shared" si="2"/>
        <v>273233</v>
      </c>
    </row>
    <row r="57" spans="1:22" ht="12.75">
      <c r="A57" s="424">
        <v>26</v>
      </c>
      <c r="B57" s="354" t="s">
        <v>308</v>
      </c>
      <c r="C57" s="426" t="s">
        <v>609</v>
      </c>
      <c r="D57" s="430">
        <v>45000</v>
      </c>
      <c r="E57" s="355" t="s">
        <v>341</v>
      </c>
      <c r="F57" s="354" t="s">
        <v>301</v>
      </c>
      <c r="G57" s="356">
        <v>4188</v>
      </c>
      <c r="H57" s="356">
        <v>4188</v>
      </c>
      <c r="I57" s="356">
        <v>4188</v>
      </c>
      <c r="J57" s="356">
        <v>4188</v>
      </c>
      <c r="K57" s="356">
        <v>4188</v>
      </c>
      <c r="L57" s="356">
        <v>4188</v>
      </c>
      <c r="M57" s="356">
        <v>4188</v>
      </c>
      <c r="N57" s="356">
        <v>4188</v>
      </c>
      <c r="O57" s="356">
        <v>4188</v>
      </c>
      <c r="P57" s="356">
        <v>4188</v>
      </c>
      <c r="Q57" s="356">
        <v>1026</v>
      </c>
      <c r="R57" s="357"/>
      <c r="S57" s="357"/>
      <c r="T57" s="357"/>
      <c r="U57" s="357"/>
      <c r="V57" s="358">
        <f t="shared" si="2"/>
        <v>42906</v>
      </c>
    </row>
    <row r="58" spans="1:22" ht="12.75">
      <c r="A58" s="425"/>
      <c r="B58" s="359" t="s">
        <v>344</v>
      </c>
      <c r="C58" s="427"/>
      <c r="D58" s="431"/>
      <c r="E58" s="360" t="s">
        <v>343</v>
      </c>
      <c r="F58" s="361">
        <v>0.01944</v>
      </c>
      <c r="G58" s="363">
        <v>860</v>
      </c>
      <c r="H58" s="363">
        <v>814</v>
      </c>
      <c r="I58" s="363">
        <v>745</v>
      </c>
      <c r="J58" s="363">
        <v>653</v>
      </c>
      <c r="K58" s="363">
        <v>562</v>
      </c>
      <c r="L58" s="363">
        <v>469</v>
      </c>
      <c r="M58" s="363">
        <v>377</v>
      </c>
      <c r="N58" s="363">
        <v>285</v>
      </c>
      <c r="O58" s="363">
        <v>193</v>
      </c>
      <c r="P58" s="363">
        <v>101</v>
      </c>
      <c r="Q58" s="363">
        <v>14</v>
      </c>
      <c r="R58" s="364"/>
      <c r="S58" s="364"/>
      <c r="T58" s="364"/>
      <c r="U58" s="364"/>
      <c r="V58" s="365">
        <f t="shared" si="2"/>
        <v>5073</v>
      </c>
    </row>
    <row r="59" spans="1:22" ht="12.75">
      <c r="A59" s="424">
        <v>27</v>
      </c>
      <c r="B59" s="354" t="s">
        <v>308</v>
      </c>
      <c r="C59" s="426" t="s">
        <v>610</v>
      </c>
      <c r="D59" s="430">
        <v>3707590</v>
      </c>
      <c r="E59" s="355" t="s">
        <v>341</v>
      </c>
      <c r="F59" s="354" t="s">
        <v>301</v>
      </c>
      <c r="G59" s="356">
        <v>344896</v>
      </c>
      <c r="H59" s="356">
        <v>344896</v>
      </c>
      <c r="I59" s="356">
        <v>344896</v>
      </c>
      <c r="J59" s="356">
        <v>344896</v>
      </c>
      <c r="K59" s="356">
        <v>344896</v>
      </c>
      <c r="L59" s="356">
        <v>344896</v>
      </c>
      <c r="M59" s="356">
        <v>344896</v>
      </c>
      <c r="N59" s="356">
        <v>344896</v>
      </c>
      <c r="O59" s="356">
        <v>344896</v>
      </c>
      <c r="P59" s="356">
        <v>344896</v>
      </c>
      <c r="Q59" s="356">
        <v>86182</v>
      </c>
      <c r="R59" s="357"/>
      <c r="S59" s="357"/>
      <c r="T59" s="357"/>
      <c r="U59" s="357"/>
      <c r="V59" s="358">
        <f t="shared" si="2"/>
        <v>3535142</v>
      </c>
    </row>
    <row r="60" spans="1:22" ht="12.75">
      <c r="A60" s="425"/>
      <c r="B60" s="359" t="s">
        <v>345</v>
      </c>
      <c r="C60" s="427"/>
      <c r="D60" s="431"/>
      <c r="E60" s="360" t="s">
        <v>343</v>
      </c>
      <c r="F60" s="361">
        <v>0.01944</v>
      </c>
      <c r="G60" s="363">
        <v>70856</v>
      </c>
      <c r="H60" s="363">
        <v>67087</v>
      </c>
      <c r="I60" s="363">
        <v>61376</v>
      </c>
      <c r="J60" s="363">
        <v>53794</v>
      </c>
      <c r="K60" s="363">
        <v>46343</v>
      </c>
      <c r="L60" s="363">
        <v>38632</v>
      </c>
      <c r="M60" s="363">
        <v>31051</v>
      </c>
      <c r="N60" s="363">
        <v>23470</v>
      </c>
      <c r="O60" s="363">
        <v>15935</v>
      </c>
      <c r="P60" s="363">
        <v>8354</v>
      </c>
      <c r="Q60" s="363">
        <v>1163</v>
      </c>
      <c r="R60" s="364"/>
      <c r="S60" s="364"/>
      <c r="T60" s="364"/>
      <c r="U60" s="364"/>
      <c r="V60" s="365">
        <f t="shared" si="2"/>
        <v>418061</v>
      </c>
    </row>
    <row r="61" spans="1:22" ht="12.75">
      <c r="A61" s="424">
        <v>28</v>
      </c>
      <c r="B61" s="354" t="s">
        <v>308</v>
      </c>
      <c r="C61" s="426" t="s">
        <v>611</v>
      </c>
      <c r="D61" s="430">
        <v>4100810</v>
      </c>
      <c r="E61" s="355" t="s">
        <v>341</v>
      </c>
      <c r="F61" s="354" t="s">
        <v>301</v>
      </c>
      <c r="G61" s="356">
        <v>381472</v>
      </c>
      <c r="H61" s="356">
        <v>381472</v>
      </c>
      <c r="I61" s="356">
        <v>381472</v>
      </c>
      <c r="J61" s="356">
        <v>381472</v>
      </c>
      <c r="K61" s="356">
        <v>381472</v>
      </c>
      <c r="L61" s="356">
        <v>381472</v>
      </c>
      <c r="M61" s="356">
        <v>381472</v>
      </c>
      <c r="N61" s="356">
        <v>381472</v>
      </c>
      <c r="O61" s="356">
        <v>381472</v>
      </c>
      <c r="P61" s="356">
        <v>381472</v>
      </c>
      <c r="Q61" s="356">
        <v>95354</v>
      </c>
      <c r="R61" s="357"/>
      <c r="S61" s="357"/>
      <c r="T61" s="357"/>
      <c r="U61" s="357"/>
      <c r="V61" s="358">
        <f t="shared" si="2"/>
        <v>3910074</v>
      </c>
    </row>
    <row r="62" spans="1:22" ht="12.75">
      <c r="A62" s="425"/>
      <c r="B62" s="359" t="s">
        <v>346</v>
      </c>
      <c r="C62" s="427"/>
      <c r="D62" s="431"/>
      <c r="E62" s="360" t="s">
        <v>343</v>
      </c>
      <c r="F62" s="361">
        <v>0.01944</v>
      </c>
      <c r="G62" s="363">
        <v>78371</v>
      </c>
      <c r="H62" s="363">
        <v>74202</v>
      </c>
      <c r="I62" s="363">
        <v>67885</v>
      </c>
      <c r="J62" s="363">
        <v>59500</v>
      </c>
      <c r="K62" s="363">
        <v>51258</v>
      </c>
      <c r="L62" s="363">
        <v>42730</v>
      </c>
      <c r="M62" s="363">
        <v>34344</v>
      </c>
      <c r="N62" s="363">
        <v>25959</v>
      </c>
      <c r="O62" s="363">
        <v>17626</v>
      </c>
      <c r="P62" s="363">
        <v>9241</v>
      </c>
      <c r="Q62" s="363">
        <v>1108</v>
      </c>
      <c r="R62" s="364"/>
      <c r="S62" s="364"/>
      <c r="T62" s="364"/>
      <c r="U62" s="364"/>
      <c r="V62" s="365">
        <f t="shared" si="2"/>
        <v>462224</v>
      </c>
    </row>
    <row r="63" spans="1:22" ht="12.75">
      <c r="A63" s="424">
        <v>29</v>
      </c>
      <c r="B63" s="354" t="s">
        <v>308</v>
      </c>
      <c r="C63" s="426" t="s">
        <v>347</v>
      </c>
      <c r="D63" s="430">
        <v>300000</v>
      </c>
      <c r="E63" s="355" t="s">
        <v>341</v>
      </c>
      <c r="F63" s="354" t="s">
        <v>301</v>
      </c>
      <c r="G63" s="356">
        <v>27908</v>
      </c>
      <c r="H63" s="356">
        <v>27908</v>
      </c>
      <c r="I63" s="356">
        <v>27908</v>
      </c>
      <c r="J63" s="356">
        <v>27908</v>
      </c>
      <c r="K63" s="356">
        <v>27908</v>
      </c>
      <c r="L63" s="356">
        <v>27908</v>
      </c>
      <c r="M63" s="356">
        <v>27908</v>
      </c>
      <c r="N63" s="356">
        <v>27908</v>
      </c>
      <c r="O63" s="356">
        <v>27908</v>
      </c>
      <c r="P63" s="356">
        <v>27908</v>
      </c>
      <c r="Q63" s="356">
        <v>6966</v>
      </c>
      <c r="R63" s="357"/>
      <c r="S63" s="357"/>
      <c r="T63" s="357"/>
      <c r="U63" s="357"/>
      <c r="V63" s="358">
        <f t="shared" si="2"/>
        <v>286046</v>
      </c>
    </row>
    <row r="64" spans="1:22" ht="12.75">
      <c r="A64" s="425"/>
      <c r="B64" s="359" t="s">
        <v>348</v>
      </c>
      <c r="C64" s="427"/>
      <c r="D64" s="431"/>
      <c r="E64" s="360" t="s">
        <v>343</v>
      </c>
      <c r="F64" s="361">
        <v>0.01944</v>
      </c>
      <c r="G64" s="363">
        <v>5733</v>
      </c>
      <c r="H64" s="363">
        <v>5428</v>
      </c>
      <c r="I64" s="363">
        <v>4966</v>
      </c>
      <c r="J64" s="363">
        <v>4353</v>
      </c>
      <c r="K64" s="363">
        <v>3750</v>
      </c>
      <c r="L64" s="363">
        <v>3126</v>
      </c>
      <c r="M64" s="363">
        <v>2512</v>
      </c>
      <c r="N64" s="363">
        <v>1899</v>
      </c>
      <c r="O64" s="363">
        <v>1289</v>
      </c>
      <c r="P64" s="363">
        <v>676</v>
      </c>
      <c r="Q64" s="363">
        <v>282</v>
      </c>
      <c r="R64" s="364"/>
      <c r="S64" s="364"/>
      <c r="T64" s="364"/>
      <c r="U64" s="364"/>
      <c r="V64" s="365">
        <f t="shared" si="2"/>
        <v>34014</v>
      </c>
    </row>
    <row r="65" spans="1:22" ht="12.75">
      <c r="A65" s="424">
        <v>30</v>
      </c>
      <c r="B65" s="354" t="s">
        <v>308</v>
      </c>
      <c r="C65" s="426" t="s">
        <v>612</v>
      </c>
      <c r="D65" s="430">
        <v>202945</v>
      </c>
      <c r="E65" s="355" t="s">
        <v>349</v>
      </c>
      <c r="F65" s="354" t="s">
        <v>301</v>
      </c>
      <c r="G65" s="356">
        <v>17648</v>
      </c>
      <c r="H65" s="356">
        <v>17648</v>
      </c>
      <c r="I65" s="356">
        <v>17648</v>
      </c>
      <c r="J65" s="356">
        <v>17648</v>
      </c>
      <c r="K65" s="356">
        <v>17648</v>
      </c>
      <c r="L65" s="356">
        <v>17648</v>
      </c>
      <c r="M65" s="356">
        <v>17648</v>
      </c>
      <c r="N65" s="356">
        <v>17648</v>
      </c>
      <c r="O65" s="356">
        <v>17648</v>
      </c>
      <c r="P65" s="356">
        <v>17648</v>
      </c>
      <c r="Q65" s="356">
        <v>8817</v>
      </c>
      <c r="R65" s="357"/>
      <c r="S65" s="357"/>
      <c r="T65" s="357"/>
      <c r="U65" s="357"/>
      <c r="V65" s="358">
        <f t="shared" si="2"/>
        <v>185297</v>
      </c>
    </row>
    <row r="66" spans="1:22" ht="12.75">
      <c r="A66" s="425"/>
      <c r="B66" s="359" t="s">
        <v>350</v>
      </c>
      <c r="C66" s="427"/>
      <c r="D66" s="431"/>
      <c r="E66" s="360" t="s">
        <v>351</v>
      </c>
      <c r="F66" s="361">
        <v>0.01944</v>
      </c>
      <c r="G66" s="363">
        <v>3715</v>
      </c>
      <c r="H66" s="363">
        <v>3527</v>
      </c>
      <c r="I66" s="363">
        <v>3237</v>
      </c>
      <c r="J66" s="363">
        <v>2849</v>
      </c>
      <c r="K66" s="363">
        <v>2468</v>
      </c>
      <c r="L66" s="363">
        <v>2074</v>
      </c>
      <c r="M66" s="363">
        <v>1686</v>
      </c>
      <c r="N66" s="363">
        <v>1298</v>
      </c>
      <c r="O66" s="363">
        <v>913</v>
      </c>
      <c r="P66" s="363">
        <v>525</v>
      </c>
      <c r="Q66" s="363">
        <v>138</v>
      </c>
      <c r="R66" s="364"/>
      <c r="S66" s="364"/>
      <c r="T66" s="364"/>
      <c r="U66" s="364"/>
      <c r="V66" s="365">
        <f t="shared" si="2"/>
        <v>22430</v>
      </c>
    </row>
    <row r="67" spans="1:22" ht="12.75">
      <c r="A67" s="424">
        <v>31</v>
      </c>
      <c r="B67" s="354" t="s">
        <v>308</v>
      </c>
      <c r="C67" s="426" t="s">
        <v>613</v>
      </c>
      <c r="D67" s="430">
        <v>219310</v>
      </c>
      <c r="E67" s="355" t="s">
        <v>349</v>
      </c>
      <c r="F67" s="354" t="s">
        <v>301</v>
      </c>
      <c r="G67" s="356">
        <v>19940</v>
      </c>
      <c r="H67" s="356">
        <v>19940</v>
      </c>
      <c r="I67" s="356">
        <v>19940</v>
      </c>
      <c r="J67" s="356">
        <v>19940</v>
      </c>
      <c r="K67" s="356">
        <v>19940</v>
      </c>
      <c r="L67" s="356">
        <v>19940</v>
      </c>
      <c r="M67" s="356">
        <v>19940</v>
      </c>
      <c r="N67" s="356">
        <v>19940</v>
      </c>
      <c r="O67" s="356">
        <v>19940</v>
      </c>
      <c r="P67" s="356">
        <v>19940</v>
      </c>
      <c r="Q67" s="356">
        <v>9940</v>
      </c>
      <c r="R67" s="357"/>
      <c r="S67" s="357"/>
      <c r="T67" s="357"/>
      <c r="U67" s="357"/>
      <c r="V67" s="358">
        <f t="shared" si="2"/>
        <v>209340</v>
      </c>
    </row>
    <row r="68" spans="1:22" ht="12.75">
      <c r="A68" s="425"/>
      <c r="B68" s="359" t="s">
        <v>352</v>
      </c>
      <c r="C68" s="427"/>
      <c r="D68" s="431"/>
      <c r="E68" s="360" t="s">
        <v>351</v>
      </c>
      <c r="F68" s="361">
        <v>0.01944</v>
      </c>
      <c r="G68" s="363">
        <v>4197</v>
      </c>
      <c r="H68" s="363">
        <v>3985</v>
      </c>
      <c r="I68" s="363">
        <v>3657</v>
      </c>
      <c r="J68" s="363">
        <v>3219</v>
      </c>
      <c r="K68" s="363">
        <v>2789</v>
      </c>
      <c r="L68" s="363">
        <v>2342</v>
      </c>
      <c r="M68" s="363">
        <v>1904</v>
      </c>
      <c r="N68" s="363">
        <v>1466</v>
      </c>
      <c r="O68" s="363">
        <v>1031</v>
      </c>
      <c r="P68" s="363">
        <v>593</v>
      </c>
      <c r="Q68" s="363">
        <v>155</v>
      </c>
      <c r="R68" s="364"/>
      <c r="S68" s="364"/>
      <c r="T68" s="364"/>
      <c r="U68" s="364"/>
      <c r="V68" s="365">
        <f t="shared" si="2"/>
        <v>25338</v>
      </c>
    </row>
    <row r="69" spans="1:22" ht="12.75">
      <c r="A69" s="424">
        <v>32</v>
      </c>
      <c r="B69" s="354" t="s">
        <v>308</v>
      </c>
      <c r="C69" s="426" t="s">
        <v>614</v>
      </c>
      <c r="D69" s="430">
        <v>70958</v>
      </c>
      <c r="E69" s="355" t="s">
        <v>353</v>
      </c>
      <c r="F69" s="354" t="s">
        <v>301</v>
      </c>
      <c r="G69" s="356">
        <v>6452</v>
      </c>
      <c r="H69" s="356">
        <v>6452</v>
      </c>
      <c r="I69" s="356">
        <v>6452</v>
      </c>
      <c r="J69" s="356">
        <v>6452</v>
      </c>
      <c r="K69" s="356">
        <v>6452</v>
      </c>
      <c r="L69" s="356">
        <v>6452</v>
      </c>
      <c r="M69" s="356">
        <v>6452</v>
      </c>
      <c r="N69" s="356">
        <v>6452</v>
      </c>
      <c r="O69" s="356">
        <v>6452</v>
      </c>
      <c r="P69" s="356">
        <v>6452</v>
      </c>
      <c r="Q69" s="356">
        <v>3212</v>
      </c>
      <c r="R69" s="357"/>
      <c r="S69" s="357"/>
      <c r="T69" s="357"/>
      <c r="U69" s="357"/>
      <c r="V69" s="358">
        <f aca="true" t="shared" si="3" ref="V69:V100">SUM(G69:S69)</f>
        <v>67732</v>
      </c>
    </row>
    <row r="70" spans="1:22" ht="12.75">
      <c r="A70" s="425"/>
      <c r="B70" s="359" t="s">
        <v>354</v>
      </c>
      <c r="C70" s="427"/>
      <c r="D70" s="431"/>
      <c r="E70" s="360" t="s">
        <v>351</v>
      </c>
      <c r="F70" s="361">
        <v>0.01944</v>
      </c>
      <c r="G70" s="363">
        <v>1358</v>
      </c>
      <c r="H70" s="363">
        <v>1289</v>
      </c>
      <c r="I70" s="363">
        <v>1183</v>
      </c>
      <c r="J70" s="363">
        <v>1042</v>
      </c>
      <c r="K70" s="363">
        <v>902</v>
      </c>
      <c r="L70" s="363">
        <v>758</v>
      </c>
      <c r="M70" s="363">
        <v>616</v>
      </c>
      <c r="N70" s="363">
        <v>474</v>
      </c>
      <c r="O70" s="363">
        <v>333</v>
      </c>
      <c r="P70" s="363">
        <v>192</v>
      </c>
      <c r="Q70" s="363">
        <v>176</v>
      </c>
      <c r="R70" s="364"/>
      <c r="S70" s="364"/>
      <c r="T70" s="364"/>
      <c r="U70" s="364"/>
      <c r="V70" s="365">
        <f t="shared" si="3"/>
        <v>8323</v>
      </c>
    </row>
    <row r="71" spans="1:22" ht="12.75">
      <c r="A71" s="424">
        <v>33</v>
      </c>
      <c r="B71" s="354" t="s">
        <v>308</v>
      </c>
      <c r="C71" s="426" t="s">
        <v>615</v>
      </c>
      <c r="D71" s="430">
        <v>710715</v>
      </c>
      <c r="E71" s="355" t="s">
        <v>353</v>
      </c>
      <c r="F71" s="354" t="s">
        <v>301</v>
      </c>
      <c r="G71" s="356">
        <v>63176</v>
      </c>
      <c r="H71" s="356">
        <v>63176</v>
      </c>
      <c r="I71" s="356">
        <v>63176</v>
      </c>
      <c r="J71" s="356">
        <v>63176</v>
      </c>
      <c r="K71" s="356">
        <v>63176</v>
      </c>
      <c r="L71" s="356">
        <v>63176</v>
      </c>
      <c r="M71" s="356">
        <v>63176</v>
      </c>
      <c r="N71" s="356">
        <v>63176</v>
      </c>
      <c r="O71" s="356">
        <v>63176</v>
      </c>
      <c r="P71" s="356">
        <v>63176</v>
      </c>
      <c r="Q71" s="356">
        <v>47367</v>
      </c>
      <c r="R71" s="357"/>
      <c r="S71" s="357"/>
      <c r="T71" s="357"/>
      <c r="U71" s="357"/>
      <c r="V71" s="358">
        <f t="shared" si="3"/>
        <v>679127</v>
      </c>
    </row>
    <row r="72" spans="1:22" ht="12.75">
      <c r="A72" s="425"/>
      <c r="B72" s="359" t="s">
        <v>355</v>
      </c>
      <c r="C72" s="427"/>
      <c r="D72" s="431"/>
      <c r="E72" s="360" t="s">
        <v>356</v>
      </c>
      <c r="F72" s="361">
        <v>0.01944</v>
      </c>
      <c r="G72" s="363">
        <v>13621</v>
      </c>
      <c r="H72" s="363">
        <v>12965</v>
      </c>
      <c r="I72" s="363">
        <v>11937</v>
      </c>
      <c r="J72" s="363">
        <v>10548</v>
      </c>
      <c r="K72" s="363">
        <v>9185</v>
      </c>
      <c r="L72" s="363">
        <v>7771</v>
      </c>
      <c r="M72" s="363">
        <v>6382</v>
      </c>
      <c r="N72" s="363">
        <v>4993</v>
      </c>
      <c r="O72" s="363">
        <v>3615</v>
      </c>
      <c r="P72" s="363">
        <v>2228</v>
      </c>
      <c r="Q72" s="363">
        <v>793</v>
      </c>
      <c r="R72" s="364"/>
      <c r="S72" s="364"/>
      <c r="T72" s="364"/>
      <c r="U72" s="364"/>
      <c r="V72" s="365">
        <f t="shared" si="3"/>
        <v>84038</v>
      </c>
    </row>
    <row r="73" spans="1:22" ht="12.75">
      <c r="A73" s="424">
        <v>34</v>
      </c>
      <c r="B73" s="354" t="s">
        <v>308</v>
      </c>
      <c r="C73" s="426" t="s">
        <v>357</v>
      </c>
      <c r="D73" s="430">
        <v>158356</v>
      </c>
      <c r="E73" s="355" t="s">
        <v>358</v>
      </c>
      <c r="F73" s="354" t="s">
        <v>301</v>
      </c>
      <c r="G73" s="370">
        <v>7198</v>
      </c>
      <c r="H73" s="370">
        <v>14396</v>
      </c>
      <c r="I73" s="370">
        <v>14396</v>
      </c>
      <c r="J73" s="370">
        <v>14396</v>
      </c>
      <c r="K73" s="370">
        <v>14396</v>
      </c>
      <c r="L73" s="370">
        <v>14396</v>
      </c>
      <c r="M73" s="370">
        <v>14396</v>
      </c>
      <c r="N73" s="370">
        <v>14396</v>
      </c>
      <c r="O73" s="370">
        <v>14396</v>
      </c>
      <c r="P73" s="370">
        <v>14396</v>
      </c>
      <c r="Q73" s="370">
        <v>14396</v>
      </c>
      <c r="R73" s="371">
        <v>7198</v>
      </c>
      <c r="S73" s="371"/>
      <c r="T73" s="371"/>
      <c r="U73" s="371"/>
      <c r="V73" s="358">
        <f t="shared" si="3"/>
        <v>158356</v>
      </c>
    </row>
    <row r="74" spans="1:22" ht="12.75">
      <c r="A74" s="425"/>
      <c r="B74" s="359" t="s">
        <v>359</v>
      </c>
      <c r="C74" s="396"/>
      <c r="D74" s="431"/>
      <c r="E74" s="360" t="s">
        <v>360</v>
      </c>
      <c r="F74" s="361">
        <v>0.01981</v>
      </c>
      <c r="G74" s="363">
        <v>3262</v>
      </c>
      <c r="H74" s="364">
        <v>3201</v>
      </c>
      <c r="I74" s="364">
        <v>2957</v>
      </c>
      <c r="J74" s="364">
        <v>2641</v>
      </c>
      <c r="K74" s="364">
        <v>2331</v>
      </c>
      <c r="L74" s="364">
        <v>2008</v>
      </c>
      <c r="M74" s="364">
        <v>1692</v>
      </c>
      <c r="N74" s="364">
        <v>1375</v>
      </c>
      <c r="O74" s="364">
        <v>1062</v>
      </c>
      <c r="P74" s="364">
        <v>742</v>
      </c>
      <c r="Q74" s="364">
        <v>426</v>
      </c>
      <c r="R74" s="364">
        <v>142</v>
      </c>
      <c r="S74" s="364"/>
      <c r="T74" s="364"/>
      <c r="U74" s="364"/>
      <c r="V74" s="365">
        <f t="shared" si="3"/>
        <v>21839</v>
      </c>
    </row>
    <row r="75" spans="1:22" ht="12.75">
      <c r="A75" s="424">
        <v>35</v>
      </c>
      <c r="B75" s="354" t="s">
        <v>308</v>
      </c>
      <c r="C75" s="426" t="s">
        <v>361</v>
      </c>
      <c r="D75" s="430">
        <v>49625</v>
      </c>
      <c r="E75" s="355" t="s">
        <v>358</v>
      </c>
      <c r="F75" s="354" t="s">
        <v>301</v>
      </c>
      <c r="G75" s="370">
        <v>2256</v>
      </c>
      <c r="H75" s="371">
        <v>4512</v>
      </c>
      <c r="I75" s="371">
        <v>4512</v>
      </c>
      <c r="J75" s="371">
        <v>4512</v>
      </c>
      <c r="K75" s="371">
        <v>4512</v>
      </c>
      <c r="L75" s="371">
        <v>4512</v>
      </c>
      <c r="M75" s="371">
        <v>4512</v>
      </c>
      <c r="N75" s="371">
        <v>4512</v>
      </c>
      <c r="O75" s="371">
        <v>4512</v>
      </c>
      <c r="P75" s="371">
        <v>4512</v>
      </c>
      <c r="Q75" s="371">
        <v>4512</v>
      </c>
      <c r="R75" s="371">
        <v>2249</v>
      </c>
      <c r="S75" s="371"/>
      <c r="T75" s="371"/>
      <c r="U75" s="371"/>
      <c r="V75" s="358">
        <f t="shared" si="3"/>
        <v>49625</v>
      </c>
    </row>
    <row r="76" spans="1:22" ht="12.75">
      <c r="A76" s="425"/>
      <c r="B76" s="359" t="s">
        <v>362</v>
      </c>
      <c r="C76" s="427"/>
      <c r="D76" s="431"/>
      <c r="E76" s="360" t="s">
        <v>360</v>
      </c>
      <c r="F76" s="361">
        <v>0.01981</v>
      </c>
      <c r="G76" s="363">
        <v>1022</v>
      </c>
      <c r="H76" s="364">
        <v>1003</v>
      </c>
      <c r="I76" s="364">
        <v>927</v>
      </c>
      <c r="J76" s="364">
        <v>828</v>
      </c>
      <c r="K76" s="364">
        <v>730</v>
      </c>
      <c r="L76" s="364">
        <v>629</v>
      </c>
      <c r="M76" s="364">
        <v>530</v>
      </c>
      <c r="N76" s="364">
        <v>431</v>
      </c>
      <c r="O76" s="364">
        <v>333</v>
      </c>
      <c r="P76" s="364">
        <v>233</v>
      </c>
      <c r="Q76" s="364">
        <v>133</v>
      </c>
      <c r="R76" s="364">
        <v>44</v>
      </c>
      <c r="S76" s="364"/>
      <c r="T76" s="364"/>
      <c r="U76" s="364"/>
      <c r="V76" s="365">
        <f t="shared" si="3"/>
        <v>6843</v>
      </c>
    </row>
    <row r="77" spans="1:22" ht="12.75">
      <c r="A77" s="424">
        <v>36</v>
      </c>
      <c r="B77" s="354" t="s">
        <v>308</v>
      </c>
      <c r="C77" s="426" t="s">
        <v>363</v>
      </c>
      <c r="D77" s="430">
        <v>177900</v>
      </c>
      <c r="E77" s="355" t="s">
        <v>364</v>
      </c>
      <c r="F77" s="354" t="s">
        <v>301</v>
      </c>
      <c r="G77" s="370">
        <v>8088</v>
      </c>
      <c r="H77" s="371">
        <v>16176</v>
      </c>
      <c r="I77" s="371">
        <v>16176</v>
      </c>
      <c r="J77" s="371">
        <v>16176</v>
      </c>
      <c r="K77" s="371">
        <v>16176</v>
      </c>
      <c r="L77" s="371">
        <v>16176</v>
      </c>
      <c r="M77" s="371">
        <v>16176</v>
      </c>
      <c r="N77" s="371">
        <v>16176</v>
      </c>
      <c r="O77" s="371">
        <v>16176</v>
      </c>
      <c r="P77" s="371">
        <v>16176</v>
      </c>
      <c r="Q77" s="371">
        <v>16176</v>
      </c>
      <c r="R77" s="371">
        <v>8052</v>
      </c>
      <c r="S77" s="371"/>
      <c r="T77" s="371"/>
      <c r="U77" s="371"/>
      <c r="V77" s="358">
        <f t="shared" si="3"/>
        <v>177900</v>
      </c>
    </row>
    <row r="78" spans="1:22" ht="12.75">
      <c r="A78" s="425"/>
      <c r="B78" s="359" t="s">
        <v>365</v>
      </c>
      <c r="C78" s="427"/>
      <c r="D78" s="431"/>
      <c r="E78" s="360" t="s">
        <v>366</v>
      </c>
      <c r="F78" s="361">
        <v>0.01981</v>
      </c>
      <c r="G78" s="363">
        <v>3658</v>
      </c>
      <c r="H78" s="364">
        <v>3595</v>
      </c>
      <c r="I78" s="364">
        <v>3322</v>
      </c>
      <c r="J78" s="364">
        <v>2967</v>
      </c>
      <c r="K78" s="364">
        <v>2618</v>
      </c>
      <c r="L78" s="364">
        <v>2256</v>
      </c>
      <c r="M78" s="364">
        <v>1900</v>
      </c>
      <c r="N78" s="364">
        <v>1544</v>
      </c>
      <c r="O78" s="364">
        <v>1192</v>
      </c>
      <c r="P78" s="364">
        <v>833</v>
      </c>
      <c r="Q78" s="364">
        <v>478</v>
      </c>
      <c r="R78" s="364">
        <v>120</v>
      </c>
      <c r="S78" s="364"/>
      <c r="T78" s="364"/>
      <c r="U78" s="364"/>
      <c r="V78" s="365">
        <f t="shared" si="3"/>
        <v>24483</v>
      </c>
    </row>
    <row r="79" spans="1:22" ht="12.75">
      <c r="A79" s="424">
        <v>37</v>
      </c>
      <c r="B79" s="354" t="s">
        <v>308</v>
      </c>
      <c r="C79" s="426" t="s">
        <v>367</v>
      </c>
      <c r="D79" s="430">
        <v>730745.11</v>
      </c>
      <c r="E79" s="355" t="s">
        <v>368</v>
      </c>
      <c r="F79" s="354" t="s">
        <v>301</v>
      </c>
      <c r="G79" s="370">
        <v>32478</v>
      </c>
      <c r="H79" s="370">
        <v>64956</v>
      </c>
      <c r="I79" s="370">
        <v>64956</v>
      </c>
      <c r="J79" s="370">
        <v>64956</v>
      </c>
      <c r="K79" s="370">
        <v>64956</v>
      </c>
      <c r="L79" s="370">
        <v>64956</v>
      </c>
      <c r="M79" s="370">
        <v>64956</v>
      </c>
      <c r="N79" s="370">
        <v>64956</v>
      </c>
      <c r="O79" s="370">
        <v>64956</v>
      </c>
      <c r="P79" s="370">
        <v>64956</v>
      </c>
      <c r="Q79" s="370">
        <v>64956</v>
      </c>
      <c r="R79" s="370">
        <v>48707</v>
      </c>
      <c r="S79" s="370"/>
      <c r="T79" s="370"/>
      <c r="U79" s="370"/>
      <c r="V79" s="358">
        <f t="shared" si="3"/>
        <v>730745</v>
      </c>
    </row>
    <row r="80" spans="1:22" ht="12.75">
      <c r="A80" s="425"/>
      <c r="B80" s="359" t="s">
        <v>369</v>
      </c>
      <c r="C80" s="396"/>
      <c r="D80" s="431"/>
      <c r="E80" s="360" t="s">
        <v>370</v>
      </c>
      <c r="F80" s="361">
        <v>0.01981</v>
      </c>
      <c r="G80" s="363">
        <v>15026</v>
      </c>
      <c r="H80" s="363">
        <v>14788</v>
      </c>
      <c r="I80" s="363">
        <v>13701</v>
      </c>
      <c r="J80" s="363">
        <v>12273</v>
      </c>
      <c r="K80" s="363">
        <v>10876</v>
      </c>
      <c r="L80" s="363">
        <v>9417</v>
      </c>
      <c r="M80" s="363">
        <v>7990</v>
      </c>
      <c r="N80" s="363">
        <v>6562</v>
      </c>
      <c r="O80" s="363">
        <v>5149</v>
      </c>
      <c r="P80" s="363">
        <v>3706</v>
      </c>
      <c r="Q80" s="363">
        <v>2278</v>
      </c>
      <c r="R80" s="363">
        <v>1048</v>
      </c>
      <c r="S80" s="363"/>
      <c r="T80" s="363"/>
      <c r="U80" s="363"/>
      <c r="V80" s="365">
        <f t="shared" si="3"/>
        <v>102814</v>
      </c>
    </row>
    <row r="81" spans="1:22" ht="12.75">
      <c r="A81" s="424">
        <v>38</v>
      </c>
      <c r="B81" s="354" t="s">
        <v>308</v>
      </c>
      <c r="C81" s="426" t="s">
        <v>371</v>
      </c>
      <c r="D81" s="430">
        <v>248390.15</v>
      </c>
      <c r="E81" s="355" t="s">
        <v>372</v>
      </c>
      <c r="F81" s="354" t="s">
        <v>301</v>
      </c>
      <c r="G81" s="370">
        <v>11040</v>
      </c>
      <c r="H81" s="370">
        <v>22080</v>
      </c>
      <c r="I81" s="370">
        <v>22080</v>
      </c>
      <c r="J81" s="370">
        <v>22080</v>
      </c>
      <c r="K81" s="370">
        <v>22080</v>
      </c>
      <c r="L81" s="370">
        <v>22080</v>
      </c>
      <c r="M81" s="370">
        <v>22080</v>
      </c>
      <c r="N81" s="370">
        <v>22080</v>
      </c>
      <c r="O81" s="370">
        <v>22080</v>
      </c>
      <c r="P81" s="370">
        <v>22080</v>
      </c>
      <c r="Q81" s="370">
        <v>22080</v>
      </c>
      <c r="R81" s="370">
        <v>16550</v>
      </c>
      <c r="S81" s="370"/>
      <c r="T81" s="370"/>
      <c r="U81" s="370"/>
      <c r="V81" s="358">
        <f t="shared" si="3"/>
        <v>248390</v>
      </c>
    </row>
    <row r="82" spans="1:22" ht="12.75">
      <c r="A82" s="425"/>
      <c r="B82" s="359" t="s">
        <v>373</v>
      </c>
      <c r="C82" s="427"/>
      <c r="D82" s="431"/>
      <c r="E82" s="360" t="s">
        <v>370</v>
      </c>
      <c r="F82" s="361">
        <v>0.01981</v>
      </c>
      <c r="G82" s="363">
        <v>5117</v>
      </c>
      <c r="H82" s="363">
        <v>5027</v>
      </c>
      <c r="I82" s="363">
        <v>5601</v>
      </c>
      <c r="J82" s="363">
        <v>5115</v>
      </c>
      <c r="K82" s="363">
        <v>4643</v>
      </c>
      <c r="L82" s="363">
        <v>4145</v>
      </c>
      <c r="M82" s="363">
        <v>3659</v>
      </c>
      <c r="N82" s="363">
        <v>3174</v>
      </c>
      <c r="O82" s="363">
        <v>2696</v>
      </c>
      <c r="P82" s="363">
        <v>2203</v>
      </c>
      <c r="Q82" s="363">
        <v>1718</v>
      </c>
      <c r="R82" s="363">
        <v>968</v>
      </c>
      <c r="S82" s="363"/>
      <c r="T82" s="363"/>
      <c r="U82" s="363"/>
      <c r="V82" s="365">
        <f t="shared" si="3"/>
        <v>44066</v>
      </c>
    </row>
    <row r="83" spans="1:22" ht="12.75">
      <c r="A83" s="424">
        <v>39</v>
      </c>
      <c r="B83" s="354" t="s">
        <v>308</v>
      </c>
      <c r="C83" s="426" t="s">
        <v>374</v>
      </c>
      <c r="D83" s="430">
        <v>332448</v>
      </c>
      <c r="E83" s="355" t="s">
        <v>372</v>
      </c>
      <c r="F83" s="354" t="s">
        <v>301</v>
      </c>
      <c r="G83" s="370">
        <v>14776</v>
      </c>
      <c r="H83" s="370">
        <v>29552</v>
      </c>
      <c r="I83" s="370">
        <v>29552</v>
      </c>
      <c r="J83" s="370">
        <v>29552</v>
      </c>
      <c r="K83" s="370">
        <v>29552</v>
      </c>
      <c r="L83" s="370">
        <v>29552</v>
      </c>
      <c r="M83" s="370">
        <v>29552</v>
      </c>
      <c r="N83" s="370">
        <v>29552</v>
      </c>
      <c r="O83" s="370">
        <v>29552</v>
      </c>
      <c r="P83" s="370">
        <v>29552</v>
      </c>
      <c r="Q83" s="370">
        <v>29552</v>
      </c>
      <c r="R83" s="370">
        <v>22152</v>
      </c>
      <c r="S83" s="370"/>
      <c r="T83" s="370"/>
      <c r="U83" s="370"/>
      <c r="V83" s="358">
        <f t="shared" si="3"/>
        <v>332448</v>
      </c>
    </row>
    <row r="84" spans="1:22" ht="12.75">
      <c r="A84" s="425"/>
      <c r="B84" s="359" t="s">
        <v>375</v>
      </c>
      <c r="C84" s="427"/>
      <c r="D84" s="431"/>
      <c r="E84" s="360" t="s">
        <v>360</v>
      </c>
      <c r="F84" s="361">
        <v>0.01981</v>
      </c>
      <c r="G84" s="363">
        <v>6836</v>
      </c>
      <c r="H84" s="363">
        <v>6728</v>
      </c>
      <c r="I84" s="363">
        <v>6223</v>
      </c>
      <c r="J84" s="363">
        <v>5584</v>
      </c>
      <c r="K84" s="363">
        <v>4948</v>
      </c>
      <c r="L84" s="363">
        <v>4284</v>
      </c>
      <c r="M84" s="363">
        <v>3635</v>
      </c>
      <c r="N84" s="363">
        <v>2985</v>
      </c>
      <c r="O84" s="363">
        <v>2342</v>
      </c>
      <c r="P84" s="363">
        <v>1686</v>
      </c>
      <c r="Q84" s="363">
        <v>1036</v>
      </c>
      <c r="R84" s="363">
        <v>477</v>
      </c>
      <c r="S84" s="363"/>
      <c r="T84" s="363"/>
      <c r="U84" s="363"/>
      <c r="V84" s="365">
        <f t="shared" si="3"/>
        <v>46764</v>
      </c>
    </row>
    <row r="85" spans="1:22" ht="12.75">
      <c r="A85" s="424">
        <v>40</v>
      </c>
      <c r="B85" s="354" t="s">
        <v>308</v>
      </c>
      <c r="C85" s="426" t="s">
        <v>376</v>
      </c>
      <c r="D85" s="430">
        <v>296782.62</v>
      </c>
      <c r="E85" s="355" t="s">
        <v>377</v>
      </c>
      <c r="F85" s="354" t="s">
        <v>301</v>
      </c>
      <c r="G85" s="370">
        <v>13492</v>
      </c>
      <c r="H85" s="370">
        <v>26984</v>
      </c>
      <c r="I85" s="370">
        <v>26984</v>
      </c>
      <c r="J85" s="370">
        <v>26984</v>
      </c>
      <c r="K85" s="370">
        <v>26984</v>
      </c>
      <c r="L85" s="370">
        <v>26984</v>
      </c>
      <c r="M85" s="370">
        <v>26984</v>
      </c>
      <c r="N85" s="370">
        <v>26984</v>
      </c>
      <c r="O85" s="370">
        <v>26984</v>
      </c>
      <c r="P85" s="370">
        <v>26984</v>
      </c>
      <c r="Q85" s="370">
        <v>26984</v>
      </c>
      <c r="R85" s="370">
        <v>13451</v>
      </c>
      <c r="S85" s="370"/>
      <c r="T85" s="370"/>
      <c r="U85" s="370"/>
      <c r="V85" s="358">
        <f t="shared" si="3"/>
        <v>296783</v>
      </c>
    </row>
    <row r="86" spans="1:22" ht="12.75">
      <c r="A86" s="425"/>
      <c r="B86" s="359" t="s">
        <v>378</v>
      </c>
      <c r="C86" s="427"/>
      <c r="D86" s="431"/>
      <c r="E86" s="360" t="s">
        <v>360</v>
      </c>
      <c r="F86" s="361">
        <v>0.01981</v>
      </c>
      <c r="G86" s="363">
        <v>6102</v>
      </c>
      <c r="H86" s="363">
        <v>5997</v>
      </c>
      <c r="I86" s="363">
        <v>5543</v>
      </c>
      <c r="J86" s="363">
        <v>4949</v>
      </c>
      <c r="K86" s="363">
        <v>4368</v>
      </c>
      <c r="L86" s="363">
        <v>3763</v>
      </c>
      <c r="M86" s="363">
        <v>3170</v>
      </c>
      <c r="N86" s="363">
        <v>2577</v>
      </c>
      <c r="O86" s="363">
        <v>1989</v>
      </c>
      <c r="P86" s="363">
        <v>1391</v>
      </c>
      <c r="Q86" s="363">
        <v>797</v>
      </c>
      <c r="R86" s="363">
        <v>265</v>
      </c>
      <c r="S86" s="363"/>
      <c r="T86" s="363"/>
      <c r="U86" s="363"/>
      <c r="V86" s="365">
        <f t="shared" si="3"/>
        <v>40911</v>
      </c>
    </row>
    <row r="87" spans="1:22" ht="12.75">
      <c r="A87" s="424">
        <v>41</v>
      </c>
      <c r="B87" s="354" t="s">
        <v>308</v>
      </c>
      <c r="C87" s="426" t="s">
        <v>379</v>
      </c>
      <c r="D87" s="430">
        <v>264681</v>
      </c>
      <c r="E87" s="355" t="s">
        <v>380</v>
      </c>
      <c r="F87" s="354" t="s">
        <v>301</v>
      </c>
      <c r="G87" s="370">
        <v>12032</v>
      </c>
      <c r="H87" s="370">
        <v>24064</v>
      </c>
      <c r="I87" s="370">
        <v>24064</v>
      </c>
      <c r="J87" s="370">
        <v>24064</v>
      </c>
      <c r="K87" s="370">
        <v>24064</v>
      </c>
      <c r="L87" s="370">
        <v>24064</v>
      </c>
      <c r="M87" s="370">
        <v>24064</v>
      </c>
      <c r="N87" s="370">
        <v>24064</v>
      </c>
      <c r="O87" s="370">
        <v>24064</v>
      </c>
      <c r="P87" s="370">
        <v>24064</v>
      </c>
      <c r="Q87" s="370">
        <v>24064</v>
      </c>
      <c r="R87" s="370">
        <v>12009</v>
      </c>
      <c r="S87" s="370"/>
      <c r="T87" s="370"/>
      <c r="U87" s="370"/>
      <c r="V87" s="358">
        <f t="shared" si="3"/>
        <v>264681</v>
      </c>
    </row>
    <row r="88" spans="1:22" ht="12.75">
      <c r="A88" s="425"/>
      <c r="B88" s="359" t="s">
        <v>381</v>
      </c>
      <c r="C88" s="427"/>
      <c r="D88" s="431"/>
      <c r="E88" s="360" t="s">
        <v>360</v>
      </c>
      <c r="F88" s="361">
        <v>0.01981</v>
      </c>
      <c r="G88" s="363">
        <v>5442</v>
      </c>
      <c r="H88" s="363">
        <v>5349</v>
      </c>
      <c r="I88" s="363">
        <v>4943</v>
      </c>
      <c r="J88" s="363">
        <v>4414</v>
      </c>
      <c r="K88" s="363">
        <v>3896</v>
      </c>
      <c r="L88" s="363">
        <v>3356</v>
      </c>
      <c r="M88" s="363">
        <v>2827</v>
      </c>
      <c r="N88" s="363">
        <v>2298</v>
      </c>
      <c r="O88" s="363">
        <v>1774</v>
      </c>
      <c r="P88" s="363">
        <v>1240</v>
      </c>
      <c r="Q88" s="363">
        <v>711</v>
      </c>
      <c r="R88" s="363">
        <v>237</v>
      </c>
      <c r="S88" s="363"/>
      <c r="T88" s="363"/>
      <c r="U88" s="363"/>
      <c r="V88" s="365">
        <f t="shared" si="3"/>
        <v>36487</v>
      </c>
    </row>
    <row r="89" spans="1:22" ht="12.75">
      <c r="A89" s="424">
        <v>42</v>
      </c>
      <c r="B89" s="354" t="s">
        <v>308</v>
      </c>
      <c r="C89" s="426" t="s">
        <v>363</v>
      </c>
      <c r="D89" s="430">
        <v>175848</v>
      </c>
      <c r="E89" s="355" t="s">
        <v>382</v>
      </c>
      <c r="F89" s="354" t="s">
        <v>301</v>
      </c>
      <c r="G89" s="370"/>
      <c r="H89" s="370">
        <v>15632</v>
      </c>
      <c r="I89" s="370">
        <v>15632</v>
      </c>
      <c r="J89" s="370">
        <v>15632</v>
      </c>
      <c r="K89" s="370">
        <v>15632</v>
      </c>
      <c r="L89" s="370">
        <v>15632</v>
      </c>
      <c r="M89" s="370">
        <v>15632</v>
      </c>
      <c r="N89" s="370">
        <v>15632</v>
      </c>
      <c r="O89" s="370">
        <v>15632</v>
      </c>
      <c r="P89" s="370">
        <v>15632</v>
      </c>
      <c r="Q89" s="370">
        <v>15632</v>
      </c>
      <c r="R89" s="370">
        <v>15632</v>
      </c>
      <c r="S89" s="370">
        <v>3896</v>
      </c>
      <c r="T89" s="370"/>
      <c r="U89" s="370"/>
      <c r="V89" s="358">
        <f t="shared" si="3"/>
        <v>175848</v>
      </c>
    </row>
    <row r="90" spans="1:22" ht="12.75">
      <c r="A90" s="425"/>
      <c r="B90" s="359" t="s">
        <v>383</v>
      </c>
      <c r="C90" s="427"/>
      <c r="D90" s="431"/>
      <c r="E90" s="360" t="s">
        <v>384</v>
      </c>
      <c r="F90" s="361">
        <v>0.01833</v>
      </c>
      <c r="G90" s="363">
        <v>3426</v>
      </c>
      <c r="H90" s="363">
        <v>3576</v>
      </c>
      <c r="I90" s="363">
        <v>3383</v>
      </c>
      <c r="J90" s="363">
        <v>3039</v>
      </c>
      <c r="K90" s="363">
        <v>2703</v>
      </c>
      <c r="L90" s="363">
        <v>2352</v>
      </c>
      <c r="M90" s="363">
        <v>2008</v>
      </c>
      <c r="N90" s="363">
        <v>1665</v>
      </c>
      <c r="O90" s="363">
        <v>1325</v>
      </c>
      <c r="P90" s="363">
        <v>978</v>
      </c>
      <c r="Q90" s="363">
        <v>634</v>
      </c>
      <c r="R90" s="363">
        <v>309</v>
      </c>
      <c r="S90" s="363">
        <v>19</v>
      </c>
      <c r="T90" s="363"/>
      <c r="U90" s="363"/>
      <c r="V90" s="365">
        <f t="shared" si="3"/>
        <v>25417</v>
      </c>
    </row>
    <row r="91" spans="1:22" ht="12.75">
      <c r="A91" s="424">
        <v>43</v>
      </c>
      <c r="B91" s="354" t="s">
        <v>308</v>
      </c>
      <c r="C91" s="426" t="s">
        <v>357</v>
      </c>
      <c r="D91" s="430">
        <v>53600.07</v>
      </c>
      <c r="E91" s="355" t="s">
        <v>382</v>
      </c>
      <c r="F91" s="354" t="s">
        <v>301</v>
      </c>
      <c r="G91" s="370"/>
      <c r="H91" s="370">
        <v>4768</v>
      </c>
      <c r="I91" s="370">
        <v>4768</v>
      </c>
      <c r="J91" s="370">
        <v>4768</v>
      </c>
      <c r="K91" s="370">
        <v>4768</v>
      </c>
      <c r="L91" s="370">
        <v>4768</v>
      </c>
      <c r="M91" s="370">
        <v>4768</v>
      </c>
      <c r="N91" s="370">
        <v>4768</v>
      </c>
      <c r="O91" s="370">
        <v>4768</v>
      </c>
      <c r="P91" s="370">
        <v>4768</v>
      </c>
      <c r="Q91" s="370">
        <v>4768</v>
      </c>
      <c r="R91" s="370">
        <v>4768</v>
      </c>
      <c r="S91" s="370">
        <v>1152</v>
      </c>
      <c r="T91" s="370"/>
      <c r="U91" s="370"/>
      <c r="V91" s="358">
        <f t="shared" si="3"/>
        <v>53600</v>
      </c>
    </row>
    <row r="92" spans="1:22" ht="12.75">
      <c r="A92" s="425"/>
      <c r="B92" s="359" t="s">
        <v>385</v>
      </c>
      <c r="C92" s="427"/>
      <c r="D92" s="431"/>
      <c r="E92" s="360" t="s">
        <v>384</v>
      </c>
      <c r="F92" s="361">
        <v>0.01833</v>
      </c>
      <c r="G92" s="363">
        <v>1042</v>
      </c>
      <c r="H92" s="363">
        <v>1031</v>
      </c>
      <c r="I92" s="363">
        <v>950</v>
      </c>
      <c r="J92" s="363">
        <v>853</v>
      </c>
      <c r="K92" s="363">
        <v>759</v>
      </c>
      <c r="L92" s="363">
        <v>660</v>
      </c>
      <c r="M92" s="363">
        <v>564</v>
      </c>
      <c r="N92" s="363">
        <v>467</v>
      </c>
      <c r="O92" s="363">
        <v>372</v>
      </c>
      <c r="P92" s="363">
        <v>274</v>
      </c>
      <c r="Q92" s="363">
        <v>177</v>
      </c>
      <c r="R92" s="363">
        <v>86</v>
      </c>
      <c r="S92" s="363">
        <v>5</v>
      </c>
      <c r="T92" s="363"/>
      <c r="U92" s="363"/>
      <c r="V92" s="365">
        <f t="shared" si="3"/>
        <v>7240</v>
      </c>
    </row>
    <row r="93" spans="1:22" ht="12.75">
      <c r="A93" s="424">
        <v>44</v>
      </c>
      <c r="B93" s="354" t="s">
        <v>308</v>
      </c>
      <c r="C93" s="426" t="s">
        <v>386</v>
      </c>
      <c r="D93" s="430">
        <v>143731.72</v>
      </c>
      <c r="E93" s="355" t="s">
        <v>387</v>
      </c>
      <c r="F93" s="354" t="s">
        <v>301</v>
      </c>
      <c r="G93" s="370"/>
      <c r="H93" s="370">
        <v>12780</v>
      </c>
      <c r="I93" s="370">
        <v>12780</v>
      </c>
      <c r="J93" s="370">
        <v>12780</v>
      </c>
      <c r="K93" s="370">
        <v>12780</v>
      </c>
      <c r="L93" s="370">
        <v>12780</v>
      </c>
      <c r="M93" s="370">
        <v>12780</v>
      </c>
      <c r="N93" s="370">
        <v>12780</v>
      </c>
      <c r="O93" s="370">
        <v>12780</v>
      </c>
      <c r="P93" s="370">
        <v>12780</v>
      </c>
      <c r="Q93" s="370">
        <v>12780</v>
      </c>
      <c r="R93" s="370">
        <v>12780</v>
      </c>
      <c r="S93" s="370">
        <v>3152</v>
      </c>
      <c r="T93" s="370"/>
      <c r="U93" s="370"/>
      <c r="V93" s="358">
        <f t="shared" si="3"/>
        <v>143732</v>
      </c>
    </row>
    <row r="94" spans="1:22" ht="12.75">
      <c r="A94" s="425"/>
      <c r="B94" s="359" t="s">
        <v>388</v>
      </c>
      <c r="C94" s="427"/>
      <c r="D94" s="431"/>
      <c r="E94" s="360" t="s">
        <v>384</v>
      </c>
      <c r="F94" s="361">
        <v>0.02163</v>
      </c>
      <c r="G94" s="363">
        <v>3161</v>
      </c>
      <c r="H94" s="363">
        <v>3102</v>
      </c>
      <c r="I94" s="363">
        <v>2837</v>
      </c>
      <c r="J94" s="363">
        <v>2548</v>
      </c>
      <c r="K94" s="363">
        <v>2274</v>
      </c>
      <c r="L94" s="363">
        <v>1988</v>
      </c>
      <c r="M94" s="363">
        <v>1708</v>
      </c>
      <c r="N94" s="363">
        <v>1427</v>
      </c>
      <c r="O94" s="363">
        <v>1150</v>
      </c>
      <c r="P94" s="363">
        <v>867</v>
      </c>
      <c r="Q94" s="363">
        <v>586</v>
      </c>
      <c r="R94" s="363">
        <v>306</v>
      </c>
      <c r="S94" s="363">
        <v>48</v>
      </c>
      <c r="T94" s="363"/>
      <c r="U94" s="363"/>
      <c r="V94" s="365">
        <f t="shared" si="3"/>
        <v>22002</v>
      </c>
    </row>
    <row r="95" spans="1:22" ht="12.75">
      <c r="A95" s="424">
        <v>45</v>
      </c>
      <c r="B95" s="354" t="s">
        <v>308</v>
      </c>
      <c r="C95" s="426" t="s">
        <v>389</v>
      </c>
      <c r="D95" s="430">
        <v>104272</v>
      </c>
      <c r="E95" s="355" t="s">
        <v>390</v>
      </c>
      <c r="F95" s="354" t="s">
        <v>301</v>
      </c>
      <c r="G95" s="370"/>
      <c r="H95" s="370">
        <v>9272</v>
      </c>
      <c r="I95" s="370">
        <v>9272</v>
      </c>
      <c r="J95" s="370">
        <v>9272</v>
      </c>
      <c r="K95" s="370">
        <v>9272</v>
      </c>
      <c r="L95" s="370">
        <v>9272</v>
      </c>
      <c r="M95" s="370">
        <v>9272</v>
      </c>
      <c r="N95" s="370">
        <v>9272</v>
      </c>
      <c r="O95" s="370">
        <v>9272</v>
      </c>
      <c r="P95" s="370">
        <v>9272</v>
      </c>
      <c r="Q95" s="370">
        <v>9272</v>
      </c>
      <c r="R95" s="370">
        <v>9272</v>
      </c>
      <c r="S95" s="370">
        <v>2280</v>
      </c>
      <c r="T95" s="370"/>
      <c r="U95" s="370"/>
      <c r="V95" s="358">
        <f t="shared" si="3"/>
        <v>104272</v>
      </c>
    </row>
    <row r="96" spans="1:22" ht="12.75">
      <c r="A96" s="425"/>
      <c r="B96" s="359" t="s">
        <v>391</v>
      </c>
      <c r="C96" s="427"/>
      <c r="D96" s="431"/>
      <c r="E96" s="360" t="s">
        <v>384</v>
      </c>
      <c r="F96" s="361">
        <v>0.02163</v>
      </c>
      <c r="G96" s="363">
        <v>2293</v>
      </c>
      <c r="H96" s="363">
        <v>2248</v>
      </c>
      <c r="I96" s="363">
        <v>2055</v>
      </c>
      <c r="J96" s="363">
        <v>1849</v>
      </c>
      <c r="K96" s="363">
        <v>1650</v>
      </c>
      <c r="L96" s="363">
        <v>1442</v>
      </c>
      <c r="M96" s="363">
        <v>1239</v>
      </c>
      <c r="N96" s="363">
        <v>1035</v>
      </c>
      <c r="O96" s="363">
        <v>834</v>
      </c>
      <c r="P96" s="363">
        <v>629</v>
      </c>
      <c r="Q96" s="363">
        <v>425</v>
      </c>
      <c r="R96" s="363">
        <v>222</v>
      </c>
      <c r="S96" s="363">
        <v>35</v>
      </c>
      <c r="T96" s="363"/>
      <c r="U96" s="363"/>
      <c r="V96" s="365">
        <f t="shared" si="3"/>
        <v>15956</v>
      </c>
    </row>
    <row r="97" spans="1:22" ht="12.75">
      <c r="A97" s="424">
        <v>46</v>
      </c>
      <c r="B97" s="354" t="s">
        <v>308</v>
      </c>
      <c r="C97" s="426" t="s">
        <v>392</v>
      </c>
      <c r="D97" s="430">
        <v>222489</v>
      </c>
      <c r="E97" s="366" t="s">
        <v>393</v>
      </c>
      <c r="F97" s="354" t="s">
        <v>301</v>
      </c>
      <c r="G97" s="370"/>
      <c r="H97" s="370">
        <v>19780</v>
      </c>
      <c r="I97" s="370">
        <v>19780</v>
      </c>
      <c r="J97" s="370">
        <v>19780</v>
      </c>
      <c r="K97" s="370">
        <v>19780</v>
      </c>
      <c r="L97" s="370">
        <v>19780</v>
      </c>
      <c r="M97" s="370">
        <v>19780</v>
      </c>
      <c r="N97" s="370">
        <v>19780</v>
      </c>
      <c r="O97" s="370">
        <v>19780</v>
      </c>
      <c r="P97" s="370">
        <v>19780</v>
      </c>
      <c r="Q97" s="370">
        <v>19780</v>
      </c>
      <c r="R97" s="370">
        <v>19780</v>
      </c>
      <c r="S97" s="370">
        <v>4909</v>
      </c>
      <c r="T97" s="370"/>
      <c r="U97" s="370"/>
      <c r="V97" s="358">
        <f t="shared" si="3"/>
        <v>222489</v>
      </c>
    </row>
    <row r="98" spans="1:22" ht="12.75">
      <c r="A98" s="425"/>
      <c r="B98" s="359" t="s">
        <v>394</v>
      </c>
      <c r="C98" s="427"/>
      <c r="D98" s="431"/>
      <c r="E98" s="369">
        <v>45371</v>
      </c>
      <c r="F98" s="361">
        <v>0.02163</v>
      </c>
      <c r="G98" s="363">
        <v>4893</v>
      </c>
      <c r="H98" s="363">
        <v>4641</v>
      </c>
      <c r="I98" s="363">
        <v>4379</v>
      </c>
      <c r="J98" s="363">
        <v>3945</v>
      </c>
      <c r="K98" s="363">
        <v>3521</v>
      </c>
      <c r="L98" s="363">
        <v>3077</v>
      </c>
      <c r="M98" s="363">
        <v>2644</v>
      </c>
      <c r="N98" s="363">
        <v>2210</v>
      </c>
      <c r="O98" s="363">
        <v>1781</v>
      </c>
      <c r="P98" s="363">
        <v>1342</v>
      </c>
      <c r="Q98" s="363">
        <v>908</v>
      </c>
      <c r="R98" s="363">
        <v>475</v>
      </c>
      <c r="S98" s="363">
        <v>75</v>
      </c>
      <c r="T98" s="363"/>
      <c r="U98" s="363"/>
      <c r="V98" s="365">
        <f t="shared" si="3"/>
        <v>33891</v>
      </c>
    </row>
    <row r="99" spans="1:22" ht="12.75">
      <c r="A99" s="424">
        <v>47</v>
      </c>
      <c r="B99" s="354" t="s">
        <v>308</v>
      </c>
      <c r="C99" s="426" t="s">
        <v>376</v>
      </c>
      <c r="D99" s="430">
        <v>259406.35</v>
      </c>
      <c r="E99" s="366" t="s">
        <v>395</v>
      </c>
      <c r="F99" s="354" t="s">
        <v>301</v>
      </c>
      <c r="G99" s="370"/>
      <c r="H99" s="370">
        <v>23060</v>
      </c>
      <c r="I99" s="370">
        <v>23060</v>
      </c>
      <c r="J99" s="370">
        <v>23060</v>
      </c>
      <c r="K99" s="370">
        <v>23060</v>
      </c>
      <c r="L99" s="370">
        <v>23060</v>
      </c>
      <c r="M99" s="370">
        <v>23060</v>
      </c>
      <c r="N99" s="370">
        <v>23060</v>
      </c>
      <c r="O99" s="370">
        <v>23060</v>
      </c>
      <c r="P99" s="370">
        <v>23060</v>
      </c>
      <c r="Q99" s="370">
        <v>23060</v>
      </c>
      <c r="R99" s="370">
        <v>23060</v>
      </c>
      <c r="S99" s="370">
        <v>5746</v>
      </c>
      <c r="T99" s="370"/>
      <c r="U99" s="370"/>
      <c r="V99" s="358">
        <f t="shared" si="3"/>
        <v>259406</v>
      </c>
    </row>
    <row r="100" spans="1:22" ht="12.75">
      <c r="A100" s="425"/>
      <c r="B100" s="359" t="s">
        <v>396</v>
      </c>
      <c r="C100" s="427"/>
      <c r="D100" s="431"/>
      <c r="E100" s="369">
        <v>45371</v>
      </c>
      <c r="F100" s="361">
        <v>0.02163</v>
      </c>
      <c r="G100" s="363">
        <v>5704</v>
      </c>
      <c r="H100" s="363">
        <v>5411</v>
      </c>
      <c r="I100" s="363">
        <v>5105</v>
      </c>
      <c r="J100" s="363">
        <v>4600</v>
      </c>
      <c r="K100" s="363">
        <v>4105</v>
      </c>
      <c r="L100" s="363">
        <v>3588</v>
      </c>
      <c r="M100" s="363">
        <v>3082</v>
      </c>
      <c r="N100" s="363">
        <v>2577</v>
      </c>
      <c r="O100" s="363">
        <v>2077</v>
      </c>
      <c r="P100" s="363">
        <v>1565</v>
      </c>
      <c r="Q100" s="363">
        <v>1060</v>
      </c>
      <c r="R100" s="363">
        <v>554</v>
      </c>
      <c r="S100" s="363">
        <v>87</v>
      </c>
      <c r="T100" s="363"/>
      <c r="U100" s="363"/>
      <c r="V100" s="365">
        <f t="shared" si="3"/>
        <v>39515</v>
      </c>
    </row>
    <row r="101" spans="1:22" ht="12.75">
      <c r="A101" s="424">
        <v>48</v>
      </c>
      <c r="B101" s="354" t="s">
        <v>308</v>
      </c>
      <c r="C101" s="426" t="s">
        <v>397</v>
      </c>
      <c r="D101" s="430">
        <v>394132.16</v>
      </c>
      <c r="E101" s="366" t="s">
        <v>395</v>
      </c>
      <c r="F101" s="354" t="s">
        <v>301</v>
      </c>
      <c r="G101" s="370"/>
      <c r="H101" s="370">
        <v>35036</v>
      </c>
      <c r="I101" s="370">
        <v>35036</v>
      </c>
      <c r="J101" s="370">
        <v>35036</v>
      </c>
      <c r="K101" s="370">
        <v>35036</v>
      </c>
      <c r="L101" s="370">
        <v>35036</v>
      </c>
      <c r="M101" s="370">
        <v>35036</v>
      </c>
      <c r="N101" s="370">
        <v>35036</v>
      </c>
      <c r="O101" s="370">
        <v>35036</v>
      </c>
      <c r="P101" s="370">
        <v>35036</v>
      </c>
      <c r="Q101" s="370">
        <v>35036</v>
      </c>
      <c r="R101" s="370">
        <v>35036</v>
      </c>
      <c r="S101" s="370">
        <v>8736</v>
      </c>
      <c r="T101" s="370"/>
      <c r="U101" s="370"/>
      <c r="V101" s="358">
        <f aca="true" t="shared" si="4" ref="V101:V124">SUM(G101:S101)</f>
        <v>394132</v>
      </c>
    </row>
    <row r="102" spans="1:22" ht="12.75">
      <c r="A102" s="425"/>
      <c r="B102" s="359" t="s">
        <v>398</v>
      </c>
      <c r="C102" s="427"/>
      <c r="D102" s="431"/>
      <c r="E102" s="369">
        <v>45371</v>
      </c>
      <c r="F102" s="361">
        <v>0.02163</v>
      </c>
      <c r="G102" s="363">
        <v>8667</v>
      </c>
      <c r="H102" s="363">
        <v>8222</v>
      </c>
      <c r="I102" s="363">
        <v>7757</v>
      </c>
      <c r="J102" s="363">
        <v>6988</v>
      </c>
      <c r="K102" s="363">
        <v>6237</v>
      </c>
      <c r="L102" s="363">
        <v>5452</v>
      </c>
      <c r="M102" s="363">
        <v>4683</v>
      </c>
      <c r="N102" s="363">
        <v>3915</v>
      </c>
      <c r="O102" s="363">
        <v>3156</v>
      </c>
      <c r="P102" s="363">
        <v>2378</v>
      </c>
      <c r="Q102" s="363">
        <v>1610</v>
      </c>
      <c r="R102" s="363">
        <v>842</v>
      </c>
      <c r="S102" s="363">
        <v>133</v>
      </c>
      <c r="T102" s="363"/>
      <c r="U102" s="363"/>
      <c r="V102" s="365">
        <f t="shared" si="4"/>
        <v>60040</v>
      </c>
    </row>
    <row r="103" spans="1:22" ht="12.75">
      <c r="A103" s="424">
        <v>49</v>
      </c>
      <c r="B103" s="354" t="s">
        <v>308</v>
      </c>
      <c r="C103" s="426" t="s">
        <v>399</v>
      </c>
      <c r="D103" s="430">
        <v>24919.95</v>
      </c>
      <c r="E103" s="355" t="s">
        <v>400</v>
      </c>
      <c r="F103" s="354" t="s">
        <v>301</v>
      </c>
      <c r="G103" s="370"/>
      <c r="H103" s="370">
        <v>1662</v>
      </c>
      <c r="I103" s="370">
        <v>2216</v>
      </c>
      <c r="J103" s="370">
        <v>2216</v>
      </c>
      <c r="K103" s="370">
        <v>2216</v>
      </c>
      <c r="L103" s="370">
        <v>2216</v>
      </c>
      <c r="M103" s="370">
        <v>2216</v>
      </c>
      <c r="N103" s="370">
        <v>2216</v>
      </c>
      <c r="O103" s="370">
        <v>2216</v>
      </c>
      <c r="P103" s="370">
        <v>2216</v>
      </c>
      <c r="Q103" s="370">
        <v>2216</v>
      </c>
      <c r="R103" s="370">
        <v>2216</v>
      </c>
      <c r="S103" s="370">
        <v>1098</v>
      </c>
      <c r="T103" s="370"/>
      <c r="U103" s="370"/>
      <c r="V103" s="358">
        <f t="shared" si="4"/>
        <v>24920</v>
      </c>
    </row>
    <row r="104" spans="1:22" ht="12.75">
      <c r="A104" s="425"/>
      <c r="B104" s="359" t="s">
        <v>401</v>
      </c>
      <c r="C104" s="427"/>
      <c r="D104" s="431"/>
      <c r="E104" s="360" t="s">
        <v>402</v>
      </c>
      <c r="F104" s="361">
        <v>0.02168</v>
      </c>
      <c r="G104" s="363">
        <v>549</v>
      </c>
      <c r="H104" s="363">
        <v>543</v>
      </c>
      <c r="I104" s="363">
        <v>504</v>
      </c>
      <c r="J104" s="363">
        <v>455</v>
      </c>
      <c r="K104" s="363">
        <v>407</v>
      </c>
      <c r="L104" s="363">
        <v>358</v>
      </c>
      <c r="M104" s="363">
        <v>309</v>
      </c>
      <c r="N104" s="363">
        <v>260</v>
      </c>
      <c r="O104" s="363">
        <v>212</v>
      </c>
      <c r="P104" s="363">
        <v>163</v>
      </c>
      <c r="Q104" s="363">
        <v>114</v>
      </c>
      <c r="R104" s="363">
        <v>65</v>
      </c>
      <c r="S104" s="363">
        <v>11</v>
      </c>
      <c r="T104" s="363"/>
      <c r="U104" s="363"/>
      <c r="V104" s="365">
        <f t="shared" si="4"/>
        <v>3950</v>
      </c>
    </row>
    <row r="105" spans="1:22" ht="12.75">
      <c r="A105" s="424">
        <v>50</v>
      </c>
      <c r="B105" s="354" t="s">
        <v>308</v>
      </c>
      <c r="C105" s="426" t="s">
        <v>403</v>
      </c>
      <c r="D105" s="430">
        <v>220000</v>
      </c>
      <c r="E105" s="355" t="s">
        <v>400</v>
      </c>
      <c r="F105" s="372" t="s">
        <v>301</v>
      </c>
      <c r="G105" s="370"/>
      <c r="H105" s="370">
        <v>9778</v>
      </c>
      <c r="I105" s="370">
        <v>19556</v>
      </c>
      <c r="J105" s="370">
        <v>19556</v>
      </c>
      <c r="K105" s="370">
        <v>19556</v>
      </c>
      <c r="L105" s="370">
        <v>19556</v>
      </c>
      <c r="M105" s="370">
        <v>19556</v>
      </c>
      <c r="N105" s="370">
        <v>19556</v>
      </c>
      <c r="O105" s="370">
        <v>19556</v>
      </c>
      <c r="P105" s="370">
        <v>19556</v>
      </c>
      <c r="Q105" s="370">
        <v>19556</v>
      </c>
      <c r="R105" s="370">
        <v>19556</v>
      </c>
      <c r="S105" s="370">
        <v>14662</v>
      </c>
      <c r="T105" s="370"/>
      <c r="U105" s="370"/>
      <c r="V105" s="358">
        <f t="shared" si="4"/>
        <v>220000</v>
      </c>
    </row>
    <row r="106" spans="1:22" ht="12.75">
      <c r="A106" s="425"/>
      <c r="B106" s="359" t="s">
        <v>404</v>
      </c>
      <c r="C106" s="427"/>
      <c r="D106" s="431"/>
      <c r="E106" s="360" t="s">
        <v>405</v>
      </c>
      <c r="F106" s="361">
        <v>0.01981</v>
      </c>
      <c r="G106" s="363">
        <v>4535</v>
      </c>
      <c r="H106" s="363">
        <v>4728</v>
      </c>
      <c r="I106" s="363">
        <v>4555</v>
      </c>
      <c r="J106" s="363">
        <v>4125</v>
      </c>
      <c r="K106" s="363">
        <v>3705</v>
      </c>
      <c r="L106" s="363">
        <v>3265</v>
      </c>
      <c r="M106" s="363">
        <v>2835</v>
      </c>
      <c r="N106" s="363">
        <v>2405</v>
      </c>
      <c r="O106" s="363">
        <v>1981</v>
      </c>
      <c r="P106" s="363">
        <v>1546</v>
      </c>
      <c r="Q106" s="363">
        <v>1116</v>
      </c>
      <c r="R106" s="363">
        <v>686</v>
      </c>
      <c r="S106" s="363">
        <v>232</v>
      </c>
      <c r="T106" s="363"/>
      <c r="U106" s="363"/>
      <c r="V106" s="365">
        <f t="shared" si="4"/>
        <v>35714</v>
      </c>
    </row>
    <row r="107" spans="1:22" ht="12.75">
      <c r="A107" s="424">
        <v>51</v>
      </c>
      <c r="B107" s="354" t="s">
        <v>308</v>
      </c>
      <c r="C107" s="426" t="s">
        <v>397</v>
      </c>
      <c r="D107" s="430">
        <v>4004715.9</v>
      </c>
      <c r="E107" s="355" t="s">
        <v>406</v>
      </c>
      <c r="F107" s="372" t="s">
        <v>301</v>
      </c>
      <c r="G107" s="370"/>
      <c r="H107" s="370">
        <v>105112</v>
      </c>
      <c r="I107" s="370">
        <v>210224</v>
      </c>
      <c r="J107" s="370">
        <v>210224</v>
      </c>
      <c r="K107" s="370">
        <v>210224</v>
      </c>
      <c r="L107" s="370">
        <v>210224</v>
      </c>
      <c r="M107" s="370">
        <v>210224</v>
      </c>
      <c r="N107" s="370">
        <v>210224</v>
      </c>
      <c r="O107" s="370">
        <v>210224</v>
      </c>
      <c r="P107" s="370">
        <v>210224</v>
      </c>
      <c r="Q107" s="370">
        <v>210224</v>
      </c>
      <c r="R107" s="370">
        <v>210224</v>
      </c>
      <c r="S107" s="370">
        <v>157671</v>
      </c>
      <c r="T107" s="370"/>
      <c r="U107" s="370"/>
      <c r="V107" s="358">
        <f t="shared" si="4"/>
        <v>2365023</v>
      </c>
    </row>
    <row r="108" spans="1:22" ht="12.75">
      <c r="A108" s="425"/>
      <c r="B108" s="359" t="s">
        <v>407</v>
      </c>
      <c r="C108" s="427"/>
      <c r="D108" s="431"/>
      <c r="E108" s="360" t="s">
        <v>405</v>
      </c>
      <c r="F108" s="361">
        <v>0.02168</v>
      </c>
      <c r="G108" s="363">
        <v>52128</v>
      </c>
      <c r="H108" s="363">
        <v>51986</v>
      </c>
      <c r="I108" s="363">
        <v>49033</v>
      </c>
      <c r="J108" s="363">
        <v>46056</v>
      </c>
      <c r="K108" s="363">
        <v>39832</v>
      </c>
      <c r="L108" s="363">
        <v>35100</v>
      </c>
      <c r="M108" s="363">
        <v>30479</v>
      </c>
      <c r="N108" s="363">
        <v>25858</v>
      </c>
      <c r="O108" s="363">
        <v>21298</v>
      </c>
      <c r="P108" s="363">
        <v>16617</v>
      </c>
      <c r="Q108" s="363">
        <v>11996</v>
      </c>
      <c r="R108" s="363">
        <v>7375</v>
      </c>
      <c r="S108" s="363">
        <v>2494</v>
      </c>
      <c r="T108" s="363"/>
      <c r="U108" s="363"/>
      <c r="V108" s="365">
        <f t="shared" si="4"/>
        <v>390252</v>
      </c>
    </row>
    <row r="109" spans="1:22" ht="12.75">
      <c r="A109" s="424">
        <v>52</v>
      </c>
      <c r="B109" s="354" t="s">
        <v>308</v>
      </c>
      <c r="C109" s="426" t="s">
        <v>361</v>
      </c>
      <c r="D109" s="430">
        <v>81147</v>
      </c>
      <c r="E109" s="428" t="s">
        <v>408</v>
      </c>
      <c r="F109" s="372" t="s">
        <v>301</v>
      </c>
      <c r="G109" s="370"/>
      <c r="H109" s="370">
        <v>7216</v>
      </c>
      <c r="I109" s="370">
        <v>7216</v>
      </c>
      <c r="J109" s="370">
        <v>7216</v>
      </c>
      <c r="K109" s="370">
        <v>7216</v>
      </c>
      <c r="L109" s="370">
        <v>7216</v>
      </c>
      <c r="M109" s="370">
        <v>7216</v>
      </c>
      <c r="N109" s="370">
        <v>7216</v>
      </c>
      <c r="O109" s="370">
        <v>7216</v>
      </c>
      <c r="P109" s="370">
        <v>7216</v>
      </c>
      <c r="Q109" s="370">
        <v>7216</v>
      </c>
      <c r="R109" s="370">
        <v>7216</v>
      </c>
      <c r="S109" s="370">
        <v>1771</v>
      </c>
      <c r="T109" s="370"/>
      <c r="U109" s="370"/>
      <c r="V109" s="358">
        <f t="shared" si="4"/>
        <v>81147</v>
      </c>
    </row>
    <row r="110" spans="1:22" ht="12.75">
      <c r="A110" s="425"/>
      <c r="B110" s="359" t="s">
        <v>409</v>
      </c>
      <c r="C110" s="427"/>
      <c r="D110" s="431"/>
      <c r="E110" s="429"/>
      <c r="F110" s="361">
        <v>0.02074</v>
      </c>
      <c r="G110" s="363">
        <v>1711</v>
      </c>
      <c r="H110" s="363">
        <v>1623</v>
      </c>
      <c r="I110" s="363">
        <v>1531</v>
      </c>
      <c r="J110" s="363">
        <v>1380</v>
      </c>
      <c r="K110" s="363">
        <v>1231</v>
      </c>
      <c r="L110" s="363">
        <v>1076</v>
      </c>
      <c r="M110" s="363">
        <v>924</v>
      </c>
      <c r="N110" s="363">
        <v>773</v>
      </c>
      <c r="O110" s="363">
        <v>623</v>
      </c>
      <c r="P110" s="363">
        <v>469</v>
      </c>
      <c r="Q110" s="363">
        <v>317</v>
      </c>
      <c r="R110" s="363">
        <v>166</v>
      </c>
      <c r="S110" s="363">
        <v>26</v>
      </c>
      <c r="T110" s="363"/>
      <c r="U110" s="363"/>
      <c r="V110" s="365">
        <f t="shared" si="4"/>
        <v>11850</v>
      </c>
    </row>
    <row r="111" spans="1:22" ht="12.75">
      <c r="A111" s="424">
        <v>53</v>
      </c>
      <c r="B111" s="354" t="s">
        <v>308</v>
      </c>
      <c r="C111" s="426" t="s">
        <v>379</v>
      </c>
      <c r="D111" s="430">
        <v>548151.96</v>
      </c>
      <c r="E111" s="428" t="s">
        <v>410</v>
      </c>
      <c r="F111" s="372" t="s">
        <v>301</v>
      </c>
      <c r="G111" s="370"/>
      <c r="H111" s="370">
        <v>48724</v>
      </c>
      <c r="I111" s="370">
        <v>48724</v>
      </c>
      <c r="J111" s="370">
        <v>48724</v>
      </c>
      <c r="K111" s="370">
        <v>48724</v>
      </c>
      <c r="L111" s="370">
        <v>48724</v>
      </c>
      <c r="M111" s="370">
        <v>48724</v>
      </c>
      <c r="N111" s="370">
        <v>48724</v>
      </c>
      <c r="O111" s="370">
        <v>48724</v>
      </c>
      <c r="P111" s="370">
        <v>48724</v>
      </c>
      <c r="Q111" s="370">
        <v>48724</v>
      </c>
      <c r="R111" s="370">
        <v>48724</v>
      </c>
      <c r="S111" s="370">
        <v>12188</v>
      </c>
      <c r="T111" s="370"/>
      <c r="U111" s="370"/>
      <c r="V111" s="358">
        <f t="shared" si="4"/>
        <v>548152</v>
      </c>
    </row>
    <row r="112" spans="1:22" ht="12.75">
      <c r="A112" s="425"/>
      <c r="B112" s="359" t="s">
        <v>411</v>
      </c>
      <c r="C112" s="427"/>
      <c r="D112" s="431"/>
      <c r="E112" s="429"/>
      <c r="F112" s="361">
        <v>0.02201</v>
      </c>
      <c r="G112" s="363">
        <v>12266</v>
      </c>
      <c r="H112" s="363">
        <v>12005</v>
      </c>
      <c r="I112" s="363">
        <v>10978</v>
      </c>
      <c r="J112" s="363">
        <v>9890</v>
      </c>
      <c r="K112" s="363">
        <v>8827</v>
      </c>
      <c r="L112" s="363">
        <v>7716</v>
      </c>
      <c r="M112" s="363">
        <v>6628</v>
      </c>
      <c r="N112" s="363">
        <v>5541</v>
      </c>
      <c r="O112" s="363">
        <v>4466</v>
      </c>
      <c r="P112" s="363">
        <v>3366</v>
      </c>
      <c r="Q112" s="363">
        <v>2279</v>
      </c>
      <c r="R112" s="363">
        <v>1192</v>
      </c>
      <c r="S112" s="363">
        <v>188</v>
      </c>
      <c r="T112" s="363"/>
      <c r="U112" s="363"/>
      <c r="V112" s="365">
        <f t="shared" si="4"/>
        <v>85342</v>
      </c>
    </row>
    <row r="113" spans="1:22" ht="12.75">
      <c r="A113" s="424">
        <v>54</v>
      </c>
      <c r="B113" s="354" t="s">
        <v>308</v>
      </c>
      <c r="C113" s="426" t="s">
        <v>412</v>
      </c>
      <c r="D113" s="430">
        <v>167721.29</v>
      </c>
      <c r="E113" s="428" t="s">
        <v>410</v>
      </c>
      <c r="F113" s="372" t="s">
        <v>301</v>
      </c>
      <c r="G113" s="370"/>
      <c r="H113" s="370">
        <v>14908</v>
      </c>
      <c r="I113" s="370">
        <v>14908</v>
      </c>
      <c r="J113" s="370">
        <v>14908</v>
      </c>
      <c r="K113" s="370">
        <v>14908</v>
      </c>
      <c r="L113" s="370">
        <v>14908</v>
      </c>
      <c r="M113" s="370">
        <v>14908</v>
      </c>
      <c r="N113" s="370">
        <v>14908</v>
      </c>
      <c r="O113" s="370">
        <v>14908</v>
      </c>
      <c r="P113" s="370">
        <v>14908</v>
      </c>
      <c r="Q113" s="370">
        <v>14908</v>
      </c>
      <c r="R113" s="370">
        <v>14908</v>
      </c>
      <c r="S113" s="370">
        <v>3733</v>
      </c>
      <c r="T113" s="370"/>
      <c r="U113" s="370"/>
      <c r="V113" s="358">
        <f t="shared" si="4"/>
        <v>167721</v>
      </c>
    </row>
    <row r="114" spans="1:22" ht="12.75">
      <c r="A114" s="425"/>
      <c r="B114" s="359" t="s">
        <v>413</v>
      </c>
      <c r="C114" s="427"/>
      <c r="D114" s="431"/>
      <c r="E114" s="429"/>
      <c r="F114" s="361">
        <v>0.02201</v>
      </c>
      <c r="G114" s="363">
        <v>3753</v>
      </c>
      <c r="H114" s="363">
        <v>3673</v>
      </c>
      <c r="I114" s="363">
        <v>3359</v>
      </c>
      <c r="J114" s="363">
        <v>3026</v>
      </c>
      <c r="K114" s="363">
        <v>2701</v>
      </c>
      <c r="L114" s="363">
        <v>2361</v>
      </c>
      <c r="M114" s="363">
        <v>2028</v>
      </c>
      <c r="N114" s="363">
        <v>1695</v>
      </c>
      <c r="O114" s="363">
        <v>1367</v>
      </c>
      <c r="P114" s="363">
        <v>1030</v>
      </c>
      <c r="Q114" s="363">
        <v>697</v>
      </c>
      <c r="R114" s="363">
        <v>365</v>
      </c>
      <c r="S114" s="363">
        <v>58</v>
      </c>
      <c r="T114" s="363"/>
      <c r="U114" s="363"/>
      <c r="V114" s="365">
        <f t="shared" si="4"/>
        <v>26113</v>
      </c>
    </row>
    <row r="115" spans="1:22" ht="12.75">
      <c r="A115" s="424">
        <v>55</v>
      </c>
      <c r="B115" s="354" t="s">
        <v>308</v>
      </c>
      <c r="C115" s="426" t="s">
        <v>371</v>
      </c>
      <c r="D115" s="430">
        <v>422004.52</v>
      </c>
      <c r="E115" s="428" t="s">
        <v>414</v>
      </c>
      <c r="F115" s="372" t="s">
        <v>301</v>
      </c>
      <c r="G115" s="370"/>
      <c r="H115" s="370">
        <v>37512</v>
      </c>
      <c r="I115" s="370">
        <v>37512</v>
      </c>
      <c r="J115" s="370">
        <v>37512</v>
      </c>
      <c r="K115" s="370">
        <v>37512</v>
      </c>
      <c r="L115" s="370">
        <v>37512</v>
      </c>
      <c r="M115" s="370">
        <v>37512</v>
      </c>
      <c r="N115" s="370">
        <v>37512</v>
      </c>
      <c r="O115" s="370">
        <v>37512</v>
      </c>
      <c r="P115" s="370">
        <v>37512</v>
      </c>
      <c r="Q115" s="370">
        <v>37512</v>
      </c>
      <c r="R115" s="370">
        <v>37512</v>
      </c>
      <c r="S115" s="370">
        <v>9373</v>
      </c>
      <c r="T115" s="370"/>
      <c r="U115" s="370"/>
      <c r="V115" s="358">
        <f t="shared" si="4"/>
        <v>422005</v>
      </c>
    </row>
    <row r="116" spans="1:22" ht="12.75">
      <c r="A116" s="425"/>
      <c r="B116" s="359" t="s">
        <v>415</v>
      </c>
      <c r="C116" s="427"/>
      <c r="D116" s="431"/>
      <c r="E116" s="429"/>
      <c r="F116" s="361">
        <v>0.02201</v>
      </c>
      <c r="G116" s="363">
        <v>9443</v>
      </c>
      <c r="H116" s="363">
        <v>9242</v>
      </c>
      <c r="I116" s="363">
        <v>8451</v>
      </c>
      <c r="J116" s="363">
        <v>7614</v>
      </c>
      <c r="K116" s="363">
        <v>6796</v>
      </c>
      <c r="L116" s="363">
        <v>5940</v>
      </c>
      <c r="M116" s="363">
        <v>5103</v>
      </c>
      <c r="N116" s="363">
        <v>4266</v>
      </c>
      <c r="O116" s="363">
        <v>3438</v>
      </c>
      <c r="P116" s="363">
        <v>2591</v>
      </c>
      <c r="Q116" s="363">
        <v>1754</v>
      </c>
      <c r="R116" s="363">
        <v>917</v>
      </c>
      <c r="S116" s="363">
        <v>145</v>
      </c>
      <c r="T116" s="363"/>
      <c r="U116" s="363"/>
      <c r="V116" s="365">
        <f t="shared" si="4"/>
        <v>65700</v>
      </c>
    </row>
    <row r="117" spans="1:22" ht="12.75">
      <c r="A117" s="424">
        <v>56</v>
      </c>
      <c r="B117" s="354" t="s">
        <v>308</v>
      </c>
      <c r="C117" s="426" t="s">
        <v>416</v>
      </c>
      <c r="D117" s="430">
        <v>166336.69</v>
      </c>
      <c r="E117" s="428" t="s">
        <v>417</v>
      </c>
      <c r="F117" s="372" t="s">
        <v>301</v>
      </c>
      <c r="G117" s="370"/>
      <c r="H117" s="370">
        <v>14788</v>
      </c>
      <c r="I117" s="370">
        <v>14788</v>
      </c>
      <c r="J117" s="370">
        <v>14788</v>
      </c>
      <c r="K117" s="370">
        <v>14788</v>
      </c>
      <c r="L117" s="370">
        <v>14788</v>
      </c>
      <c r="M117" s="370">
        <v>14788</v>
      </c>
      <c r="N117" s="370">
        <v>14788</v>
      </c>
      <c r="O117" s="370">
        <v>14788</v>
      </c>
      <c r="P117" s="370">
        <v>14788</v>
      </c>
      <c r="Q117" s="370">
        <v>14788</v>
      </c>
      <c r="R117" s="370">
        <v>14788</v>
      </c>
      <c r="S117" s="370">
        <v>3669</v>
      </c>
      <c r="T117" s="370"/>
      <c r="U117" s="370"/>
      <c r="V117" s="358">
        <f t="shared" si="4"/>
        <v>166337</v>
      </c>
    </row>
    <row r="118" spans="1:22" ht="12.75">
      <c r="A118" s="425"/>
      <c r="B118" s="359" t="s">
        <v>418</v>
      </c>
      <c r="C118" s="427"/>
      <c r="D118" s="431"/>
      <c r="E118" s="429"/>
      <c r="F118" s="361">
        <v>0.02201</v>
      </c>
      <c r="G118" s="363">
        <v>3722</v>
      </c>
      <c r="H118" s="363">
        <v>3643</v>
      </c>
      <c r="I118" s="363">
        <v>3331</v>
      </c>
      <c r="J118" s="363">
        <v>3001</v>
      </c>
      <c r="K118" s="363">
        <v>2679</v>
      </c>
      <c r="L118" s="363">
        <v>2341</v>
      </c>
      <c r="M118" s="363">
        <v>2001</v>
      </c>
      <c r="N118" s="363">
        <v>1681</v>
      </c>
      <c r="O118" s="363">
        <v>1355</v>
      </c>
      <c r="P118" s="363">
        <v>1021</v>
      </c>
      <c r="Q118" s="363">
        <v>691</v>
      </c>
      <c r="R118" s="363">
        <v>361</v>
      </c>
      <c r="S118" s="363">
        <v>57</v>
      </c>
      <c r="T118" s="363"/>
      <c r="U118" s="363"/>
      <c r="V118" s="365">
        <f t="shared" si="4"/>
        <v>25884</v>
      </c>
    </row>
    <row r="119" spans="1:22" ht="12.75">
      <c r="A119" s="424">
        <v>57</v>
      </c>
      <c r="B119" s="354" t="s">
        <v>308</v>
      </c>
      <c r="C119" s="426" t="s">
        <v>419</v>
      </c>
      <c r="D119" s="430">
        <v>356064.57</v>
      </c>
      <c r="E119" s="428" t="s">
        <v>420</v>
      </c>
      <c r="F119" s="372" t="s">
        <v>301</v>
      </c>
      <c r="G119" s="370"/>
      <c r="H119" s="370">
        <v>31652</v>
      </c>
      <c r="I119" s="370">
        <v>31652</v>
      </c>
      <c r="J119" s="370">
        <v>31652</v>
      </c>
      <c r="K119" s="370">
        <v>31652</v>
      </c>
      <c r="L119" s="370">
        <v>31652</v>
      </c>
      <c r="M119" s="370">
        <v>31652</v>
      </c>
      <c r="N119" s="370">
        <v>31652</v>
      </c>
      <c r="O119" s="370">
        <v>31652</v>
      </c>
      <c r="P119" s="370">
        <v>31652</v>
      </c>
      <c r="Q119" s="370">
        <v>31652</v>
      </c>
      <c r="R119" s="370">
        <v>31652</v>
      </c>
      <c r="S119" s="370">
        <v>7893</v>
      </c>
      <c r="T119" s="370"/>
      <c r="U119" s="370"/>
      <c r="V119" s="358">
        <f t="shared" si="4"/>
        <v>356065</v>
      </c>
    </row>
    <row r="120" spans="1:22" ht="12.75">
      <c r="A120" s="425"/>
      <c r="B120" s="359" t="s">
        <v>421</v>
      </c>
      <c r="C120" s="427"/>
      <c r="D120" s="431"/>
      <c r="E120" s="429"/>
      <c r="F120" s="361">
        <v>0.0217</v>
      </c>
      <c r="G120" s="363">
        <v>7848</v>
      </c>
      <c r="H120" s="363">
        <v>7681</v>
      </c>
      <c r="I120" s="363">
        <v>7024</v>
      </c>
      <c r="J120" s="363">
        <v>6328</v>
      </c>
      <c r="K120" s="363">
        <v>5648</v>
      </c>
      <c r="L120" s="363">
        <v>4936</v>
      </c>
      <c r="M120" s="363">
        <v>4241</v>
      </c>
      <c r="N120" s="363">
        <v>3545</v>
      </c>
      <c r="O120" s="363">
        <v>2857</v>
      </c>
      <c r="P120" s="363">
        <v>2154</v>
      </c>
      <c r="Q120" s="363">
        <v>1458</v>
      </c>
      <c r="R120" s="363">
        <v>762</v>
      </c>
      <c r="S120" s="363">
        <v>120</v>
      </c>
      <c r="T120" s="363"/>
      <c r="U120" s="363"/>
      <c r="V120" s="365">
        <f t="shared" si="4"/>
        <v>54602</v>
      </c>
    </row>
    <row r="121" spans="1:22" ht="12.75">
      <c r="A121" s="424">
        <v>58</v>
      </c>
      <c r="B121" s="354" t="s">
        <v>308</v>
      </c>
      <c r="C121" s="426" t="s">
        <v>422</v>
      </c>
      <c r="D121" s="430">
        <v>395137.87</v>
      </c>
      <c r="E121" s="428" t="s">
        <v>420</v>
      </c>
      <c r="F121" s="372" t="s">
        <v>301</v>
      </c>
      <c r="G121" s="370"/>
      <c r="H121" s="370">
        <v>35124</v>
      </c>
      <c r="I121" s="370">
        <v>35124</v>
      </c>
      <c r="J121" s="370">
        <v>35124</v>
      </c>
      <c r="K121" s="370">
        <v>35124</v>
      </c>
      <c r="L121" s="370">
        <v>35124</v>
      </c>
      <c r="M121" s="370">
        <v>35124</v>
      </c>
      <c r="N121" s="370">
        <v>35124</v>
      </c>
      <c r="O121" s="370">
        <v>35124</v>
      </c>
      <c r="P121" s="370">
        <v>35124</v>
      </c>
      <c r="Q121" s="370">
        <v>35124</v>
      </c>
      <c r="R121" s="370">
        <v>35124</v>
      </c>
      <c r="S121" s="370">
        <v>8774</v>
      </c>
      <c r="T121" s="370"/>
      <c r="U121" s="370"/>
      <c r="V121" s="358">
        <f t="shared" si="4"/>
        <v>395138</v>
      </c>
    </row>
    <row r="122" spans="1:22" ht="12.75">
      <c r="A122" s="425"/>
      <c r="B122" s="359" t="s">
        <v>423</v>
      </c>
      <c r="C122" s="427"/>
      <c r="D122" s="431"/>
      <c r="E122" s="429"/>
      <c r="F122" s="361">
        <v>0.0217</v>
      </c>
      <c r="G122" s="363">
        <v>8709</v>
      </c>
      <c r="H122" s="363">
        <v>8524</v>
      </c>
      <c r="I122" s="363">
        <v>7795</v>
      </c>
      <c r="J122" s="363">
        <v>7022</v>
      </c>
      <c r="K122" s="363">
        <v>6268</v>
      </c>
      <c r="L122" s="363">
        <v>5478</v>
      </c>
      <c r="M122" s="363">
        <v>4706</v>
      </c>
      <c r="N122" s="363">
        <v>3934</v>
      </c>
      <c r="O122" s="363">
        <v>3171</v>
      </c>
      <c r="P122" s="363">
        <v>2390</v>
      </c>
      <c r="Q122" s="363">
        <v>1618</v>
      </c>
      <c r="R122" s="363">
        <v>846</v>
      </c>
      <c r="S122" s="363">
        <v>134</v>
      </c>
      <c r="T122" s="363"/>
      <c r="U122" s="363"/>
      <c r="V122" s="365">
        <f t="shared" si="4"/>
        <v>60595</v>
      </c>
    </row>
    <row r="123" spans="1:22" ht="12.75">
      <c r="A123" s="424">
        <v>59</v>
      </c>
      <c r="B123" s="354" t="s">
        <v>308</v>
      </c>
      <c r="C123" s="426" t="s">
        <v>424</v>
      </c>
      <c r="D123" s="430">
        <v>176735</v>
      </c>
      <c r="E123" s="428" t="s">
        <v>420</v>
      </c>
      <c r="F123" s="372" t="s">
        <v>301</v>
      </c>
      <c r="G123" s="370"/>
      <c r="H123" s="370">
        <v>15712</v>
      </c>
      <c r="I123" s="370">
        <v>15712</v>
      </c>
      <c r="J123" s="370">
        <v>15712</v>
      </c>
      <c r="K123" s="370">
        <v>15712</v>
      </c>
      <c r="L123" s="370">
        <v>15712</v>
      </c>
      <c r="M123" s="370">
        <v>15712</v>
      </c>
      <c r="N123" s="370">
        <v>15712</v>
      </c>
      <c r="O123" s="370">
        <v>15712</v>
      </c>
      <c r="P123" s="370">
        <v>15712</v>
      </c>
      <c r="Q123" s="370">
        <v>15712</v>
      </c>
      <c r="R123" s="370">
        <v>15712</v>
      </c>
      <c r="S123" s="370">
        <v>3903</v>
      </c>
      <c r="T123" s="370"/>
      <c r="U123" s="370"/>
      <c r="V123" s="358">
        <f t="shared" si="4"/>
        <v>176735</v>
      </c>
    </row>
    <row r="124" spans="1:22" ht="12.75">
      <c r="A124" s="425"/>
      <c r="B124" s="359" t="s">
        <v>425</v>
      </c>
      <c r="C124" s="427"/>
      <c r="D124" s="431"/>
      <c r="E124" s="429"/>
      <c r="F124" s="361">
        <v>0.0217</v>
      </c>
      <c r="G124" s="363">
        <v>3895</v>
      </c>
      <c r="H124" s="363">
        <v>3812</v>
      </c>
      <c r="I124" s="363">
        <v>3486</v>
      </c>
      <c r="J124" s="363">
        <v>3141</v>
      </c>
      <c r="K124" s="363">
        <v>2803</v>
      </c>
      <c r="L124" s="363">
        <v>2450</v>
      </c>
      <c r="M124" s="363">
        <v>2105</v>
      </c>
      <c r="N124" s="363">
        <v>1759</v>
      </c>
      <c r="O124" s="363">
        <v>1418</v>
      </c>
      <c r="P124" s="363">
        <v>1069</v>
      </c>
      <c r="Q124" s="363">
        <v>723</v>
      </c>
      <c r="R124" s="363">
        <v>378</v>
      </c>
      <c r="S124" s="363">
        <v>60</v>
      </c>
      <c r="T124" s="363"/>
      <c r="U124" s="363"/>
      <c r="V124" s="365">
        <f t="shared" si="4"/>
        <v>27099</v>
      </c>
    </row>
    <row r="125" spans="1:22" ht="12.75">
      <c r="A125" s="424">
        <v>60</v>
      </c>
      <c r="B125" s="354" t="s">
        <v>308</v>
      </c>
      <c r="C125" s="426" t="s">
        <v>426</v>
      </c>
      <c r="D125" s="430">
        <v>125508.02</v>
      </c>
      <c r="E125" s="428" t="s">
        <v>427</v>
      </c>
      <c r="F125" s="372" t="s">
        <v>301</v>
      </c>
      <c r="G125" s="370"/>
      <c r="H125" s="370"/>
      <c r="I125" s="370">
        <v>11156</v>
      </c>
      <c r="J125" s="370">
        <v>11156</v>
      </c>
      <c r="K125" s="370">
        <v>11156</v>
      </c>
      <c r="L125" s="370">
        <v>11156</v>
      </c>
      <c r="M125" s="370">
        <v>11156</v>
      </c>
      <c r="N125" s="370">
        <v>11156</v>
      </c>
      <c r="O125" s="370">
        <v>11156</v>
      </c>
      <c r="P125" s="370">
        <v>11156</v>
      </c>
      <c r="Q125" s="370">
        <v>11156</v>
      </c>
      <c r="R125" s="370">
        <v>11156</v>
      </c>
      <c r="S125" s="370">
        <v>11156</v>
      </c>
      <c r="T125" s="370">
        <v>2792</v>
      </c>
      <c r="U125" s="370"/>
      <c r="V125" s="358">
        <f aca="true" t="shared" si="5" ref="V125:V152">SUM(G125:T125)</f>
        <v>125508</v>
      </c>
    </row>
    <row r="126" spans="1:22" ht="12.75">
      <c r="A126" s="425"/>
      <c r="B126" s="359" t="s">
        <v>428</v>
      </c>
      <c r="C126" s="427"/>
      <c r="D126" s="431"/>
      <c r="E126" s="429"/>
      <c r="F126" s="361">
        <v>0.02031</v>
      </c>
      <c r="G126" s="363">
        <v>2592</v>
      </c>
      <c r="H126" s="363">
        <v>2592</v>
      </c>
      <c r="I126" s="363">
        <v>2536</v>
      </c>
      <c r="J126" s="363">
        <v>2319</v>
      </c>
      <c r="K126" s="363">
        <v>2090</v>
      </c>
      <c r="L126" s="363">
        <v>1865</v>
      </c>
      <c r="M126" s="363">
        <v>1630</v>
      </c>
      <c r="N126" s="363">
        <v>1400</v>
      </c>
      <c r="O126" s="363">
        <v>1171</v>
      </c>
      <c r="P126" s="363">
        <v>944</v>
      </c>
      <c r="Q126" s="363">
        <v>711</v>
      </c>
      <c r="R126" s="363">
        <v>482</v>
      </c>
      <c r="S126" s="363">
        <v>252</v>
      </c>
      <c r="T126" s="363">
        <v>40</v>
      </c>
      <c r="U126" s="363"/>
      <c r="V126" s="365">
        <f t="shared" si="5"/>
        <v>20624</v>
      </c>
    </row>
    <row r="127" spans="1:22" ht="12.75">
      <c r="A127" s="424">
        <v>61</v>
      </c>
      <c r="B127" s="354" t="s">
        <v>308</v>
      </c>
      <c r="C127" s="426" t="s">
        <v>429</v>
      </c>
      <c r="D127" s="430">
        <v>57090</v>
      </c>
      <c r="E127" s="428" t="s">
        <v>430</v>
      </c>
      <c r="F127" s="372" t="s">
        <v>301</v>
      </c>
      <c r="G127" s="370"/>
      <c r="H127" s="370"/>
      <c r="I127" s="370">
        <v>5076</v>
      </c>
      <c r="J127" s="370">
        <v>5076</v>
      </c>
      <c r="K127" s="370">
        <v>5076</v>
      </c>
      <c r="L127" s="370">
        <v>5076</v>
      </c>
      <c r="M127" s="370">
        <v>5076</v>
      </c>
      <c r="N127" s="370">
        <v>5076</v>
      </c>
      <c r="O127" s="370">
        <v>5076</v>
      </c>
      <c r="P127" s="370">
        <v>5076</v>
      </c>
      <c r="Q127" s="370">
        <v>5076</v>
      </c>
      <c r="R127" s="370">
        <v>5076</v>
      </c>
      <c r="S127" s="370">
        <v>5076</v>
      </c>
      <c r="T127" s="370">
        <v>1254</v>
      </c>
      <c r="U127" s="370"/>
      <c r="V127" s="358">
        <f t="shared" si="5"/>
        <v>57090</v>
      </c>
    </row>
    <row r="128" spans="1:22" ht="12.75">
      <c r="A128" s="425"/>
      <c r="B128" s="359" t="s">
        <v>431</v>
      </c>
      <c r="C128" s="427"/>
      <c r="D128" s="431"/>
      <c r="E128" s="429"/>
      <c r="F128" s="361">
        <v>0.02031</v>
      </c>
      <c r="G128" s="363">
        <v>1179</v>
      </c>
      <c r="H128" s="363">
        <v>1179</v>
      </c>
      <c r="I128" s="363">
        <v>1118</v>
      </c>
      <c r="J128" s="363">
        <v>1055</v>
      </c>
      <c r="K128" s="363">
        <v>950</v>
      </c>
      <c r="L128" s="363">
        <v>848</v>
      </c>
      <c r="M128" s="363">
        <v>741</v>
      </c>
      <c r="N128" s="363">
        <v>637</v>
      </c>
      <c r="O128" s="363">
        <v>532</v>
      </c>
      <c r="P128" s="363">
        <v>429</v>
      </c>
      <c r="Q128" s="363">
        <v>323</v>
      </c>
      <c r="R128" s="363">
        <v>219</v>
      </c>
      <c r="S128" s="363">
        <v>114</v>
      </c>
      <c r="T128" s="363">
        <v>18</v>
      </c>
      <c r="U128" s="363"/>
      <c r="V128" s="365">
        <f t="shared" si="5"/>
        <v>9342</v>
      </c>
    </row>
    <row r="129" spans="1:22" ht="12.75">
      <c r="A129" s="424">
        <v>62</v>
      </c>
      <c r="B129" s="354" t="s">
        <v>308</v>
      </c>
      <c r="C129" s="426" t="s">
        <v>432</v>
      </c>
      <c r="D129" s="430">
        <v>57090</v>
      </c>
      <c r="E129" s="428" t="s">
        <v>430</v>
      </c>
      <c r="F129" s="372" t="s">
        <v>301</v>
      </c>
      <c r="G129" s="370"/>
      <c r="H129" s="370"/>
      <c r="I129" s="370">
        <v>5076</v>
      </c>
      <c r="J129" s="370">
        <v>5076</v>
      </c>
      <c r="K129" s="370">
        <v>5076</v>
      </c>
      <c r="L129" s="370">
        <v>5076</v>
      </c>
      <c r="M129" s="370">
        <v>5076</v>
      </c>
      <c r="N129" s="370">
        <v>5076</v>
      </c>
      <c r="O129" s="370">
        <v>5076</v>
      </c>
      <c r="P129" s="370">
        <v>5076</v>
      </c>
      <c r="Q129" s="370">
        <v>5076</v>
      </c>
      <c r="R129" s="370">
        <v>5076</v>
      </c>
      <c r="S129" s="370">
        <v>5076</v>
      </c>
      <c r="T129" s="370">
        <v>1254</v>
      </c>
      <c r="U129" s="370"/>
      <c r="V129" s="358">
        <f t="shared" si="5"/>
        <v>57090</v>
      </c>
    </row>
    <row r="130" spans="1:22" ht="12.75">
      <c r="A130" s="425"/>
      <c r="B130" s="359" t="s">
        <v>433</v>
      </c>
      <c r="C130" s="427"/>
      <c r="D130" s="431"/>
      <c r="E130" s="429"/>
      <c r="F130" s="361">
        <v>0.02031</v>
      </c>
      <c r="G130" s="363">
        <v>1179</v>
      </c>
      <c r="H130" s="363">
        <v>1179</v>
      </c>
      <c r="I130" s="363">
        <v>1118</v>
      </c>
      <c r="J130" s="363">
        <v>1055</v>
      </c>
      <c r="K130" s="363">
        <v>950</v>
      </c>
      <c r="L130" s="363">
        <v>848</v>
      </c>
      <c r="M130" s="363">
        <v>741</v>
      </c>
      <c r="N130" s="363">
        <v>637</v>
      </c>
      <c r="O130" s="363">
        <v>532</v>
      </c>
      <c r="P130" s="363">
        <v>429</v>
      </c>
      <c r="Q130" s="363">
        <v>323</v>
      </c>
      <c r="R130" s="363">
        <v>219</v>
      </c>
      <c r="S130" s="363">
        <v>114</v>
      </c>
      <c r="T130" s="363">
        <v>18</v>
      </c>
      <c r="U130" s="363"/>
      <c r="V130" s="365">
        <f t="shared" si="5"/>
        <v>9342</v>
      </c>
    </row>
    <row r="131" spans="1:22" ht="12.75">
      <c r="A131" s="424">
        <v>63</v>
      </c>
      <c r="B131" s="354" t="s">
        <v>308</v>
      </c>
      <c r="C131" s="426" t="s">
        <v>434</v>
      </c>
      <c r="D131" s="430">
        <v>44076</v>
      </c>
      <c r="E131" s="428" t="s">
        <v>430</v>
      </c>
      <c r="F131" s="372" t="s">
        <v>301</v>
      </c>
      <c r="G131" s="370"/>
      <c r="H131" s="370"/>
      <c r="I131" s="370">
        <v>3916</v>
      </c>
      <c r="J131" s="370">
        <v>3916</v>
      </c>
      <c r="K131" s="370">
        <v>3916</v>
      </c>
      <c r="L131" s="370">
        <v>3916</v>
      </c>
      <c r="M131" s="370">
        <v>3916</v>
      </c>
      <c r="N131" s="370">
        <v>3916</v>
      </c>
      <c r="O131" s="370">
        <v>3916</v>
      </c>
      <c r="P131" s="370">
        <v>3916</v>
      </c>
      <c r="Q131" s="370">
        <v>3916</v>
      </c>
      <c r="R131" s="370">
        <v>3916</v>
      </c>
      <c r="S131" s="370">
        <v>3916</v>
      </c>
      <c r="T131" s="370">
        <v>1000</v>
      </c>
      <c r="U131" s="370"/>
      <c r="V131" s="358">
        <f t="shared" si="5"/>
        <v>44076</v>
      </c>
    </row>
    <row r="132" spans="1:22" ht="12.75">
      <c r="A132" s="425"/>
      <c r="B132" s="359" t="s">
        <v>435</v>
      </c>
      <c r="C132" s="427"/>
      <c r="D132" s="431"/>
      <c r="E132" s="429"/>
      <c r="F132" s="361">
        <v>0.02031</v>
      </c>
      <c r="G132" s="363">
        <v>1035</v>
      </c>
      <c r="H132" s="363">
        <v>1035</v>
      </c>
      <c r="I132" s="363">
        <v>1013</v>
      </c>
      <c r="J132" s="363">
        <v>926</v>
      </c>
      <c r="K132" s="363">
        <v>835</v>
      </c>
      <c r="L132" s="363">
        <v>745</v>
      </c>
      <c r="M132" s="363">
        <v>651</v>
      </c>
      <c r="N132" s="363">
        <v>560</v>
      </c>
      <c r="O132" s="363">
        <v>468</v>
      </c>
      <c r="P132" s="363">
        <v>377</v>
      </c>
      <c r="Q132" s="363">
        <v>284</v>
      </c>
      <c r="R132" s="363">
        <v>193</v>
      </c>
      <c r="S132" s="363">
        <v>101</v>
      </c>
      <c r="T132" s="363">
        <v>18</v>
      </c>
      <c r="U132" s="363"/>
      <c r="V132" s="365">
        <f t="shared" si="5"/>
        <v>8241</v>
      </c>
    </row>
    <row r="133" spans="1:22" s="105" customFormat="1" ht="12.75">
      <c r="A133" s="424">
        <v>64</v>
      </c>
      <c r="B133" s="354" t="s">
        <v>308</v>
      </c>
      <c r="C133" s="426" t="s">
        <v>616</v>
      </c>
      <c r="D133" s="430">
        <v>641472.45</v>
      </c>
      <c r="E133" s="428" t="s">
        <v>436</v>
      </c>
      <c r="F133" s="372" t="s">
        <v>301</v>
      </c>
      <c r="G133" s="370"/>
      <c r="H133" s="370"/>
      <c r="I133" s="370">
        <v>42765</v>
      </c>
      <c r="J133" s="370">
        <v>57020</v>
      </c>
      <c r="K133" s="370">
        <v>57020</v>
      </c>
      <c r="L133" s="370">
        <v>57020</v>
      </c>
      <c r="M133" s="370">
        <v>57020</v>
      </c>
      <c r="N133" s="370">
        <v>57020</v>
      </c>
      <c r="O133" s="370">
        <v>57020</v>
      </c>
      <c r="P133" s="370">
        <v>57020</v>
      </c>
      <c r="Q133" s="370">
        <v>57020</v>
      </c>
      <c r="R133" s="370">
        <v>57020</v>
      </c>
      <c r="S133" s="370">
        <v>57020</v>
      </c>
      <c r="T133" s="370">
        <v>28508</v>
      </c>
      <c r="U133" s="370"/>
      <c r="V133" s="358">
        <f t="shared" si="5"/>
        <v>641473</v>
      </c>
    </row>
    <row r="134" spans="1:22" s="105" customFormat="1" ht="12.75">
      <c r="A134" s="425"/>
      <c r="B134" s="359" t="s">
        <v>437</v>
      </c>
      <c r="C134" s="427"/>
      <c r="D134" s="431"/>
      <c r="E134" s="429"/>
      <c r="F134" s="361">
        <v>0.02092</v>
      </c>
      <c r="G134" s="363">
        <v>13643</v>
      </c>
      <c r="H134" s="363">
        <v>13643</v>
      </c>
      <c r="I134" s="363">
        <v>13078</v>
      </c>
      <c r="J134" s="363">
        <v>12513</v>
      </c>
      <c r="K134" s="363">
        <v>11303</v>
      </c>
      <c r="L134" s="363">
        <v>10122</v>
      </c>
      <c r="M134" s="363">
        <v>8884</v>
      </c>
      <c r="N134" s="363">
        <v>7675</v>
      </c>
      <c r="O134" s="363">
        <v>6465</v>
      </c>
      <c r="P134" s="363">
        <v>5271</v>
      </c>
      <c r="Q134" s="363">
        <v>4047</v>
      </c>
      <c r="R134" s="363">
        <v>2837</v>
      </c>
      <c r="S134" s="363">
        <v>1628</v>
      </c>
      <c r="T134" s="363">
        <v>359</v>
      </c>
      <c r="U134" s="363"/>
      <c r="V134" s="365">
        <f t="shared" si="5"/>
        <v>111468</v>
      </c>
    </row>
    <row r="135" spans="1:22" s="105" customFormat="1" ht="12.75">
      <c r="A135" s="424">
        <v>65</v>
      </c>
      <c r="B135" s="354" t="s">
        <v>308</v>
      </c>
      <c r="C135" s="426" t="s">
        <v>490</v>
      </c>
      <c r="D135" s="430">
        <v>109791.07</v>
      </c>
      <c r="E135" s="428" t="s">
        <v>488</v>
      </c>
      <c r="F135" s="372" t="s">
        <v>301</v>
      </c>
      <c r="G135" s="370"/>
      <c r="H135" s="370"/>
      <c r="I135" s="370">
        <v>7320</v>
      </c>
      <c r="J135" s="370">
        <v>9760</v>
      </c>
      <c r="K135" s="370">
        <v>9760</v>
      </c>
      <c r="L135" s="370">
        <v>9760</v>
      </c>
      <c r="M135" s="370">
        <v>9760</v>
      </c>
      <c r="N135" s="370">
        <v>9760</v>
      </c>
      <c r="O135" s="370">
        <v>9760</v>
      </c>
      <c r="P135" s="370">
        <v>9760</v>
      </c>
      <c r="Q135" s="370">
        <v>9760</v>
      </c>
      <c r="R135" s="370">
        <v>9760</v>
      </c>
      <c r="S135" s="370">
        <v>9760</v>
      </c>
      <c r="T135" s="370">
        <v>4871</v>
      </c>
      <c r="U135" s="370"/>
      <c r="V135" s="358">
        <f t="shared" si="5"/>
        <v>109791</v>
      </c>
    </row>
    <row r="136" spans="1:22" s="105" customFormat="1" ht="12.75">
      <c r="A136" s="425"/>
      <c r="B136" s="359" t="s">
        <v>489</v>
      </c>
      <c r="C136" s="427"/>
      <c r="D136" s="431"/>
      <c r="E136" s="429"/>
      <c r="F136" s="361">
        <v>0.02074</v>
      </c>
      <c r="G136" s="363">
        <v>2335</v>
      </c>
      <c r="H136" s="363">
        <v>2335</v>
      </c>
      <c r="I136" s="363">
        <v>2238</v>
      </c>
      <c r="J136" s="363">
        <v>2142</v>
      </c>
      <c r="K136" s="363">
        <v>1918</v>
      </c>
      <c r="L136" s="363">
        <v>1717</v>
      </c>
      <c r="M136" s="363">
        <v>1507</v>
      </c>
      <c r="N136" s="363">
        <v>1302</v>
      </c>
      <c r="O136" s="363">
        <v>1097</v>
      </c>
      <c r="P136" s="363">
        <v>894</v>
      </c>
      <c r="Q136" s="363">
        <v>687</v>
      </c>
      <c r="R136" s="363">
        <v>481</v>
      </c>
      <c r="S136" s="363">
        <v>278</v>
      </c>
      <c r="T136" s="363">
        <v>73</v>
      </c>
      <c r="U136" s="363"/>
      <c r="V136" s="365">
        <f t="shared" si="5"/>
        <v>19004</v>
      </c>
    </row>
    <row r="137" spans="1:22" s="105" customFormat="1" ht="12.75">
      <c r="A137" s="424">
        <v>66</v>
      </c>
      <c r="B137" s="354" t="s">
        <v>308</v>
      </c>
      <c r="C137" s="426" t="s">
        <v>581</v>
      </c>
      <c r="D137" s="430">
        <v>103829</v>
      </c>
      <c r="E137" s="428" t="s">
        <v>582</v>
      </c>
      <c r="F137" s="372" t="s">
        <v>301</v>
      </c>
      <c r="G137" s="370"/>
      <c r="H137" s="370"/>
      <c r="I137" s="370">
        <v>6924</v>
      </c>
      <c r="J137" s="370">
        <v>9232</v>
      </c>
      <c r="K137" s="370">
        <v>9232</v>
      </c>
      <c r="L137" s="370">
        <v>9232</v>
      </c>
      <c r="M137" s="370">
        <v>9232</v>
      </c>
      <c r="N137" s="370">
        <v>9232</v>
      </c>
      <c r="O137" s="370">
        <v>9232</v>
      </c>
      <c r="P137" s="370">
        <v>9232</v>
      </c>
      <c r="Q137" s="370">
        <v>9232</v>
      </c>
      <c r="R137" s="370">
        <v>9232</v>
      </c>
      <c r="S137" s="370">
        <v>9232</v>
      </c>
      <c r="T137" s="370">
        <v>4585</v>
      </c>
      <c r="U137" s="370"/>
      <c r="V137" s="373">
        <f t="shared" si="5"/>
        <v>103829</v>
      </c>
    </row>
    <row r="138" spans="1:22" s="105" customFormat="1" ht="12.75">
      <c r="A138" s="425"/>
      <c r="B138" s="359" t="s">
        <v>625</v>
      </c>
      <c r="C138" s="427"/>
      <c r="D138" s="431"/>
      <c r="E138" s="429"/>
      <c r="F138" s="361">
        <v>0.022</v>
      </c>
      <c r="G138" s="363">
        <v>2052</v>
      </c>
      <c r="H138" s="363">
        <v>2052</v>
      </c>
      <c r="I138" s="363">
        <v>2029</v>
      </c>
      <c r="J138" s="363">
        <v>1882</v>
      </c>
      <c r="K138" s="363">
        <v>1700</v>
      </c>
      <c r="L138" s="363">
        <v>1522</v>
      </c>
      <c r="M138" s="363">
        <v>1336</v>
      </c>
      <c r="N138" s="363">
        <v>1154</v>
      </c>
      <c r="O138" s="363">
        <v>972</v>
      </c>
      <c r="P138" s="363">
        <v>792</v>
      </c>
      <c r="Q138" s="363">
        <v>608</v>
      </c>
      <c r="R138" s="363">
        <v>426</v>
      </c>
      <c r="S138" s="363">
        <v>244</v>
      </c>
      <c r="T138" s="363">
        <v>54</v>
      </c>
      <c r="U138" s="363"/>
      <c r="V138" s="374">
        <f t="shared" si="5"/>
        <v>16823</v>
      </c>
    </row>
    <row r="139" spans="1:22" s="105" customFormat="1" ht="12.75">
      <c r="A139" s="424">
        <v>67</v>
      </c>
      <c r="B139" s="354" t="s">
        <v>308</v>
      </c>
      <c r="C139" s="426" t="s">
        <v>361</v>
      </c>
      <c r="D139" s="430">
        <v>45065</v>
      </c>
      <c r="E139" s="428" t="s">
        <v>582</v>
      </c>
      <c r="F139" s="372" t="s">
        <v>301</v>
      </c>
      <c r="G139" s="370"/>
      <c r="H139" s="370"/>
      <c r="I139" s="370">
        <v>3066</v>
      </c>
      <c r="J139" s="370">
        <v>4088</v>
      </c>
      <c r="K139" s="370">
        <v>4088</v>
      </c>
      <c r="L139" s="370">
        <v>4088</v>
      </c>
      <c r="M139" s="370">
        <v>4088</v>
      </c>
      <c r="N139" s="370">
        <v>4088</v>
      </c>
      <c r="O139" s="370">
        <v>4088</v>
      </c>
      <c r="P139" s="370">
        <v>4088</v>
      </c>
      <c r="Q139" s="370">
        <v>4088</v>
      </c>
      <c r="R139" s="370">
        <v>4088</v>
      </c>
      <c r="S139" s="370">
        <v>4088</v>
      </c>
      <c r="T139" s="370">
        <v>2019</v>
      </c>
      <c r="U139" s="370"/>
      <c r="V139" s="373">
        <f t="shared" si="5"/>
        <v>45965</v>
      </c>
    </row>
    <row r="140" spans="1:22" s="105" customFormat="1" ht="12.75">
      <c r="A140" s="425"/>
      <c r="B140" s="359" t="s">
        <v>626</v>
      </c>
      <c r="C140" s="427"/>
      <c r="D140" s="431"/>
      <c r="E140" s="429"/>
      <c r="F140" s="361">
        <v>0.022</v>
      </c>
      <c r="G140" s="363">
        <v>908</v>
      </c>
      <c r="H140" s="363">
        <v>908</v>
      </c>
      <c r="I140" s="363">
        <v>898</v>
      </c>
      <c r="J140" s="363">
        <v>833</v>
      </c>
      <c r="K140" s="363">
        <v>753</v>
      </c>
      <c r="L140" s="363">
        <v>674</v>
      </c>
      <c r="M140" s="363">
        <v>591</v>
      </c>
      <c r="N140" s="363">
        <v>511</v>
      </c>
      <c r="O140" s="363">
        <v>430</v>
      </c>
      <c r="P140" s="363">
        <v>351</v>
      </c>
      <c r="Q140" s="363">
        <v>269</v>
      </c>
      <c r="R140" s="363">
        <v>189</v>
      </c>
      <c r="S140" s="363">
        <v>108</v>
      </c>
      <c r="T140" s="363">
        <v>24</v>
      </c>
      <c r="U140" s="363"/>
      <c r="V140" s="374">
        <f t="shared" si="5"/>
        <v>7447</v>
      </c>
    </row>
    <row r="141" spans="1:22" s="105" customFormat="1" ht="12.75">
      <c r="A141" s="424">
        <v>68</v>
      </c>
      <c r="B141" s="354" t="s">
        <v>308</v>
      </c>
      <c r="C141" s="426" t="s">
        <v>434</v>
      </c>
      <c r="D141" s="430">
        <v>20325</v>
      </c>
      <c r="E141" s="428" t="s">
        <v>623</v>
      </c>
      <c r="F141" s="372" t="s">
        <v>301</v>
      </c>
      <c r="G141" s="370"/>
      <c r="H141" s="370"/>
      <c r="I141" s="370"/>
      <c r="J141" s="370">
        <v>1808</v>
      </c>
      <c r="K141" s="370">
        <v>1808</v>
      </c>
      <c r="L141" s="370">
        <v>1808</v>
      </c>
      <c r="M141" s="370">
        <v>1808</v>
      </c>
      <c r="N141" s="370">
        <v>1808</v>
      </c>
      <c r="O141" s="370">
        <v>1808</v>
      </c>
      <c r="P141" s="370">
        <v>1808</v>
      </c>
      <c r="Q141" s="370">
        <v>1808</v>
      </c>
      <c r="R141" s="370">
        <v>1808</v>
      </c>
      <c r="S141" s="370">
        <v>1808</v>
      </c>
      <c r="T141" s="370">
        <v>1808</v>
      </c>
      <c r="U141" s="370">
        <v>437</v>
      </c>
      <c r="V141" s="373">
        <f>SUM(G141:U141)</f>
        <v>20325</v>
      </c>
    </row>
    <row r="142" spans="1:22" s="105" customFormat="1" ht="12.75">
      <c r="A142" s="425"/>
      <c r="B142" s="359" t="s">
        <v>624</v>
      </c>
      <c r="C142" s="427"/>
      <c r="D142" s="431"/>
      <c r="E142" s="429"/>
      <c r="F142" s="361">
        <v>0.01833</v>
      </c>
      <c r="G142" s="363">
        <v>285</v>
      </c>
      <c r="H142" s="363">
        <v>378</v>
      </c>
      <c r="I142" s="363">
        <v>378</v>
      </c>
      <c r="J142" s="363">
        <v>371</v>
      </c>
      <c r="K142" s="363">
        <v>340</v>
      </c>
      <c r="L142" s="363">
        <v>305</v>
      </c>
      <c r="M142" s="363">
        <v>272</v>
      </c>
      <c r="N142" s="363">
        <v>238</v>
      </c>
      <c r="O142" s="363">
        <v>205</v>
      </c>
      <c r="P142" s="363">
        <v>171</v>
      </c>
      <c r="Q142" s="363">
        <v>137</v>
      </c>
      <c r="R142" s="363">
        <v>104</v>
      </c>
      <c r="S142" s="363">
        <v>70</v>
      </c>
      <c r="T142" s="363">
        <v>36</v>
      </c>
      <c r="U142" s="363">
        <v>6</v>
      </c>
      <c r="V142" s="374">
        <f>SUM(G142:U142)</f>
        <v>3296</v>
      </c>
    </row>
    <row r="143" spans="1:22" s="105" customFormat="1" ht="12.75">
      <c r="A143" s="424">
        <v>69</v>
      </c>
      <c r="B143" s="354" t="s">
        <v>261</v>
      </c>
      <c r="C143" s="426" t="s">
        <v>579</v>
      </c>
      <c r="D143" s="430">
        <v>3635720</v>
      </c>
      <c r="E143" s="428" t="s">
        <v>261</v>
      </c>
      <c r="F143" s="372" t="s">
        <v>301</v>
      </c>
      <c r="G143" s="370"/>
      <c r="H143" s="370"/>
      <c r="I143" s="370"/>
      <c r="J143" s="370">
        <v>323176</v>
      </c>
      <c r="K143" s="370">
        <v>323176</v>
      </c>
      <c r="L143" s="370">
        <v>323176</v>
      </c>
      <c r="M143" s="370">
        <v>323176</v>
      </c>
      <c r="N143" s="370">
        <v>323176</v>
      </c>
      <c r="O143" s="370">
        <v>323176</v>
      </c>
      <c r="P143" s="370">
        <v>323176</v>
      </c>
      <c r="Q143" s="370">
        <v>323176</v>
      </c>
      <c r="R143" s="370">
        <v>323176</v>
      </c>
      <c r="S143" s="370">
        <v>323176</v>
      </c>
      <c r="T143" s="370">
        <v>323176</v>
      </c>
      <c r="U143" s="370">
        <v>80784</v>
      </c>
      <c r="V143" s="373">
        <f aca="true" t="shared" si="6" ref="V143:V150">SUM(G143:U143)</f>
        <v>3635720</v>
      </c>
    </row>
    <row r="144" spans="1:22" s="105" customFormat="1" ht="12.75">
      <c r="A144" s="425"/>
      <c r="B144" s="359"/>
      <c r="C144" s="427"/>
      <c r="D144" s="431"/>
      <c r="E144" s="429"/>
      <c r="F144" s="361">
        <v>0.01833</v>
      </c>
      <c r="G144" s="363">
        <v>50908</v>
      </c>
      <c r="H144" s="363">
        <v>67568</v>
      </c>
      <c r="I144" s="363">
        <v>67568</v>
      </c>
      <c r="J144" s="363">
        <v>66305</v>
      </c>
      <c r="K144" s="363">
        <v>60797</v>
      </c>
      <c r="L144" s="363">
        <v>54618</v>
      </c>
      <c r="M144" s="363">
        <v>48612</v>
      </c>
      <c r="N144" s="363">
        <v>42606</v>
      </c>
      <c r="O144" s="363">
        <v>36707</v>
      </c>
      <c r="P144" s="363">
        <v>30594</v>
      </c>
      <c r="Q144" s="363">
        <v>24588</v>
      </c>
      <c r="R144" s="363">
        <v>18582</v>
      </c>
      <c r="S144" s="363">
        <v>12617</v>
      </c>
      <c r="T144" s="363">
        <v>6570</v>
      </c>
      <c r="U144" s="363">
        <v>1028</v>
      </c>
      <c r="V144" s="374">
        <f t="shared" si="6"/>
        <v>589668</v>
      </c>
    </row>
    <row r="145" spans="1:22" s="105" customFormat="1" ht="12.75">
      <c r="A145" s="424">
        <v>70</v>
      </c>
      <c r="B145" s="354" t="s">
        <v>261</v>
      </c>
      <c r="C145" s="426" t="s">
        <v>584</v>
      </c>
      <c r="D145" s="430">
        <v>247003</v>
      </c>
      <c r="E145" s="428" t="s">
        <v>261</v>
      </c>
      <c r="F145" s="372" t="s">
        <v>301</v>
      </c>
      <c r="G145" s="370"/>
      <c r="H145" s="370"/>
      <c r="I145" s="370"/>
      <c r="J145" s="370">
        <v>21956</v>
      </c>
      <c r="K145" s="370">
        <v>21956</v>
      </c>
      <c r="L145" s="370">
        <v>21956</v>
      </c>
      <c r="M145" s="370">
        <v>21956</v>
      </c>
      <c r="N145" s="370">
        <v>21956</v>
      </c>
      <c r="O145" s="370">
        <v>21956</v>
      </c>
      <c r="P145" s="370">
        <v>21956</v>
      </c>
      <c r="Q145" s="370">
        <v>21956</v>
      </c>
      <c r="R145" s="370">
        <v>21956</v>
      </c>
      <c r="S145" s="370">
        <v>21956</v>
      </c>
      <c r="T145" s="370">
        <v>21956</v>
      </c>
      <c r="U145" s="370">
        <v>5487</v>
      </c>
      <c r="V145" s="373">
        <f t="shared" si="6"/>
        <v>247003</v>
      </c>
    </row>
    <row r="146" spans="1:22" s="105" customFormat="1" ht="12.75">
      <c r="A146" s="425"/>
      <c r="B146" s="359"/>
      <c r="C146" s="427"/>
      <c r="D146" s="431"/>
      <c r="E146" s="429"/>
      <c r="F146" s="361">
        <v>0.01833</v>
      </c>
      <c r="G146" s="363">
        <v>3459</v>
      </c>
      <c r="H146" s="363">
        <v>4590</v>
      </c>
      <c r="I146" s="363">
        <v>4590</v>
      </c>
      <c r="J146" s="363">
        <v>4505</v>
      </c>
      <c r="K146" s="363">
        <v>4130</v>
      </c>
      <c r="L146" s="363">
        <v>3711</v>
      </c>
      <c r="M146" s="363">
        <v>3303</v>
      </c>
      <c r="N146" s="363">
        <v>2895</v>
      </c>
      <c r="O146" s="363">
        <v>2494</v>
      </c>
      <c r="P146" s="363">
        <v>2078</v>
      </c>
      <c r="Q146" s="363">
        <v>1670</v>
      </c>
      <c r="R146" s="363">
        <v>1262</v>
      </c>
      <c r="S146" s="363">
        <v>857</v>
      </c>
      <c r="T146" s="363">
        <v>446</v>
      </c>
      <c r="U146" s="363">
        <v>70</v>
      </c>
      <c r="V146" s="374">
        <f t="shared" si="6"/>
        <v>40060</v>
      </c>
    </row>
    <row r="147" spans="1:22" s="105" customFormat="1" ht="12.75">
      <c r="A147" s="424">
        <v>71</v>
      </c>
      <c r="B147" s="354" t="s">
        <v>261</v>
      </c>
      <c r="C147" s="426" t="s">
        <v>580</v>
      </c>
      <c r="D147" s="430">
        <v>35000</v>
      </c>
      <c r="E147" s="428" t="s">
        <v>261</v>
      </c>
      <c r="F147" s="372" t="s">
        <v>301</v>
      </c>
      <c r="G147" s="370"/>
      <c r="H147" s="370"/>
      <c r="I147" s="370"/>
      <c r="J147" s="370">
        <v>3111</v>
      </c>
      <c r="K147" s="370">
        <v>3111</v>
      </c>
      <c r="L147" s="370">
        <v>3111</v>
      </c>
      <c r="M147" s="370">
        <v>3111</v>
      </c>
      <c r="N147" s="370">
        <v>3111</v>
      </c>
      <c r="O147" s="370">
        <v>3111</v>
      </c>
      <c r="P147" s="370">
        <v>3111</v>
      </c>
      <c r="Q147" s="370">
        <v>3111</v>
      </c>
      <c r="R147" s="370">
        <v>3111</v>
      </c>
      <c r="S147" s="370">
        <v>3111</v>
      </c>
      <c r="T147" s="370">
        <v>3111</v>
      </c>
      <c r="U147" s="370">
        <v>779</v>
      </c>
      <c r="V147" s="373">
        <f t="shared" si="6"/>
        <v>35000</v>
      </c>
    </row>
    <row r="148" spans="1:22" s="105" customFormat="1" ht="12.75">
      <c r="A148" s="425"/>
      <c r="B148" s="359"/>
      <c r="C148" s="427"/>
      <c r="D148" s="431"/>
      <c r="E148" s="429"/>
      <c r="F148" s="361">
        <v>0.01833</v>
      </c>
      <c r="G148" s="363">
        <v>490</v>
      </c>
      <c r="H148" s="363">
        <v>650</v>
      </c>
      <c r="I148" s="363">
        <v>650</v>
      </c>
      <c r="J148" s="363">
        <v>638</v>
      </c>
      <c r="K148" s="363">
        <v>585</v>
      </c>
      <c r="L148" s="363">
        <v>526</v>
      </c>
      <c r="M148" s="363">
        <v>468</v>
      </c>
      <c r="N148" s="363">
        <v>410</v>
      </c>
      <c r="O148" s="363">
        <v>353</v>
      </c>
      <c r="P148" s="363">
        <v>295</v>
      </c>
      <c r="Q148" s="363">
        <v>237</v>
      </c>
      <c r="R148" s="363">
        <v>179</v>
      </c>
      <c r="S148" s="363">
        <v>121</v>
      </c>
      <c r="T148" s="363">
        <v>63</v>
      </c>
      <c r="U148" s="363">
        <v>10</v>
      </c>
      <c r="V148" s="374">
        <f t="shared" si="6"/>
        <v>5675</v>
      </c>
    </row>
    <row r="149" spans="1:22" s="105" customFormat="1" ht="12.75">
      <c r="A149" s="424">
        <v>72</v>
      </c>
      <c r="B149" s="354" t="s">
        <v>261</v>
      </c>
      <c r="C149" s="426" t="s">
        <v>429</v>
      </c>
      <c r="D149" s="430">
        <v>20220</v>
      </c>
      <c r="E149" s="428" t="s">
        <v>261</v>
      </c>
      <c r="F149" s="372" t="s">
        <v>301</v>
      </c>
      <c r="G149" s="370"/>
      <c r="H149" s="370"/>
      <c r="I149" s="370"/>
      <c r="J149" s="370">
        <v>1797</v>
      </c>
      <c r="K149" s="370">
        <v>1797</v>
      </c>
      <c r="L149" s="370">
        <v>1797</v>
      </c>
      <c r="M149" s="370">
        <v>1797</v>
      </c>
      <c r="N149" s="370">
        <v>1797</v>
      </c>
      <c r="O149" s="370">
        <v>1797</v>
      </c>
      <c r="P149" s="370">
        <v>1797</v>
      </c>
      <c r="Q149" s="370">
        <v>1797</v>
      </c>
      <c r="R149" s="370">
        <v>1797</v>
      </c>
      <c r="S149" s="370">
        <v>1797</v>
      </c>
      <c r="T149" s="370">
        <v>1797</v>
      </c>
      <c r="U149" s="370">
        <f>449+4</f>
        <v>453</v>
      </c>
      <c r="V149" s="373">
        <f t="shared" si="6"/>
        <v>20220</v>
      </c>
    </row>
    <row r="150" spans="1:22" s="105" customFormat="1" ht="12.75">
      <c r="A150" s="425"/>
      <c r="B150" s="359"/>
      <c r="C150" s="427"/>
      <c r="D150" s="431"/>
      <c r="E150" s="429"/>
      <c r="F150" s="361">
        <v>0.01833</v>
      </c>
      <c r="G150" s="363">
        <v>283</v>
      </c>
      <c r="H150" s="363">
        <v>376</v>
      </c>
      <c r="I150" s="363">
        <v>376</v>
      </c>
      <c r="J150" s="363">
        <v>369</v>
      </c>
      <c r="K150" s="363">
        <v>338</v>
      </c>
      <c r="L150" s="363">
        <v>304</v>
      </c>
      <c r="M150" s="363">
        <v>270</v>
      </c>
      <c r="N150" s="363">
        <v>237</v>
      </c>
      <c r="O150" s="363">
        <v>204</v>
      </c>
      <c r="P150" s="363">
        <v>170</v>
      </c>
      <c r="Q150" s="363">
        <v>137</v>
      </c>
      <c r="R150" s="363">
        <v>103</v>
      </c>
      <c r="S150" s="363">
        <v>70</v>
      </c>
      <c r="T150" s="363">
        <v>37</v>
      </c>
      <c r="U150" s="363">
        <v>6</v>
      </c>
      <c r="V150" s="374">
        <f t="shared" si="6"/>
        <v>3280</v>
      </c>
    </row>
    <row r="151" spans="1:22" ht="12.75">
      <c r="A151" s="375"/>
      <c r="B151" s="440" t="s">
        <v>438</v>
      </c>
      <c r="C151" s="441"/>
      <c r="D151" s="441"/>
      <c r="E151" s="441"/>
      <c r="F151" s="376" t="s">
        <v>33</v>
      </c>
      <c r="G151" s="377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149)</f>
        <v>3082974</v>
      </c>
      <c r="H151" s="377">
        <f aca="true" t="shared" si="7" ref="H151:U151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149)</f>
        <v>3833293</v>
      </c>
      <c r="I151" s="377">
        <f t="shared" si="7"/>
        <v>4050466</v>
      </c>
      <c r="J151" s="377">
        <f t="shared" si="7"/>
        <v>4423564</v>
      </c>
      <c r="K151" s="377">
        <f t="shared" si="7"/>
        <v>4524717</v>
      </c>
      <c r="L151" s="377">
        <f t="shared" si="7"/>
        <v>3131149</v>
      </c>
      <c r="M151" s="377">
        <f t="shared" si="7"/>
        <v>2743760</v>
      </c>
      <c r="N151" s="377">
        <f t="shared" si="7"/>
        <v>2743760</v>
      </c>
      <c r="O151" s="377">
        <f t="shared" si="7"/>
        <v>2743760</v>
      </c>
      <c r="P151" s="377">
        <f t="shared" si="7"/>
        <v>2743760</v>
      </c>
      <c r="Q151" s="377">
        <f t="shared" si="7"/>
        <v>1750512</v>
      </c>
      <c r="R151" s="377">
        <f t="shared" si="7"/>
        <v>1145500</v>
      </c>
      <c r="S151" s="377">
        <f t="shared" si="7"/>
        <v>711778</v>
      </c>
      <c r="T151" s="377">
        <f t="shared" si="7"/>
        <v>398131</v>
      </c>
      <c r="U151" s="377">
        <f t="shared" si="7"/>
        <v>87940</v>
      </c>
      <c r="V151" s="378">
        <f t="shared" si="5"/>
        <v>38027124</v>
      </c>
    </row>
    <row r="152" spans="1:22" ht="13.5" thickBot="1">
      <c r="A152" s="379"/>
      <c r="B152" s="433" t="s">
        <v>439</v>
      </c>
      <c r="C152" s="434"/>
      <c r="D152" s="434"/>
      <c r="E152" s="434"/>
      <c r="F152" s="380" t="s">
        <v>33</v>
      </c>
      <c r="G152" s="381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150)</f>
        <v>752159</v>
      </c>
      <c r="H152" s="381">
        <f aca="true" t="shared" si="8" ref="H152:U152"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150)</f>
        <v>727558</v>
      </c>
      <c r="I152" s="381">
        <f t="shared" si="8"/>
        <v>656858</v>
      </c>
      <c r="J152" s="381">
        <f t="shared" si="8"/>
        <v>568706</v>
      </c>
      <c r="K152" s="381">
        <f t="shared" si="8"/>
        <v>471283</v>
      </c>
      <c r="L152" s="381">
        <f t="shared" si="8"/>
        <v>375225</v>
      </c>
      <c r="M152" s="381">
        <f t="shared" si="8"/>
        <v>311595</v>
      </c>
      <c r="N152" s="381">
        <f t="shared" si="8"/>
        <v>252553</v>
      </c>
      <c r="O152" s="381">
        <f t="shared" si="8"/>
        <v>194028</v>
      </c>
      <c r="P152" s="381">
        <f t="shared" si="8"/>
        <v>134629</v>
      </c>
      <c r="Q152" s="381">
        <f t="shared" si="8"/>
        <v>77205</v>
      </c>
      <c r="R152" s="381">
        <f t="shared" si="8"/>
        <v>44484</v>
      </c>
      <c r="S152" s="381">
        <f t="shared" si="8"/>
        <v>20501</v>
      </c>
      <c r="T152" s="381">
        <f t="shared" si="8"/>
        <v>7756</v>
      </c>
      <c r="U152" s="381">
        <f t="shared" si="8"/>
        <v>1120</v>
      </c>
      <c r="V152" s="382">
        <f t="shared" si="5"/>
        <v>4594540</v>
      </c>
    </row>
    <row r="153" spans="1:22" ht="13.5" thickTop="1">
      <c r="A153" s="383"/>
      <c r="B153" s="435" t="s">
        <v>440</v>
      </c>
      <c r="C153" s="436"/>
      <c r="D153" s="436"/>
      <c r="E153" s="436"/>
      <c r="F153" s="384" t="s">
        <v>33</v>
      </c>
      <c r="G153" s="385">
        <f aca="true" t="shared" si="9" ref="G153:V153">SUM(G151:G152)</f>
        <v>3835133</v>
      </c>
      <c r="H153" s="385">
        <f t="shared" si="9"/>
        <v>4560851</v>
      </c>
      <c r="I153" s="385">
        <f t="shared" si="9"/>
        <v>4707324</v>
      </c>
      <c r="J153" s="385">
        <f t="shared" si="9"/>
        <v>4992270</v>
      </c>
      <c r="K153" s="385">
        <f t="shared" si="9"/>
        <v>4996000</v>
      </c>
      <c r="L153" s="385">
        <f t="shared" si="9"/>
        <v>3506374</v>
      </c>
      <c r="M153" s="385">
        <f t="shared" si="9"/>
        <v>3055355</v>
      </c>
      <c r="N153" s="385">
        <f t="shared" si="9"/>
        <v>2996313</v>
      </c>
      <c r="O153" s="385">
        <f t="shared" si="9"/>
        <v>2937788</v>
      </c>
      <c r="P153" s="385">
        <f t="shared" si="9"/>
        <v>2878389</v>
      </c>
      <c r="Q153" s="385">
        <f t="shared" si="9"/>
        <v>1827717</v>
      </c>
      <c r="R153" s="385">
        <f t="shared" si="9"/>
        <v>1189984</v>
      </c>
      <c r="S153" s="385">
        <f t="shared" si="9"/>
        <v>732279</v>
      </c>
      <c r="T153" s="385">
        <f t="shared" si="9"/>
        <v>405887</v>
      </c>
      <c r="U153" s="385">
        <f t="shared" si="9"/>
        <v>89060</v>
      </c>
      <c r="V153" s="386">
        <f t="shared" si="9"/>
        <v>42621664</v>
      </c>
    </row>
    <row r="154" spans="1:22" ht="12.75">
      <c r="A154" s="387"/>
      <c r="B154" s="438" t="s">
        <v>583</v>
      </c>
      <c r="C154" s="439"/>
      <c r="D154" s="439"/>
      <c r="E154" s="439"/>
      <c r="F154" s="388" t="s">
        <v>441</v>
      </c>
      <c r="G154" s="389">
        <f aca="true" t="shared" si="10" ref="G154:T154">SUM(G153/23065436)</f>
        <v>0.16627186236583605</v>
      </c>
      <c r="H154" s="389">
        <f t="shared" si="10"/>
        <v>0.1977353040280704</v>
      </c>
      <c r="I154" s="389">
        <f t="shared" si="10"/>
        <v>0.2040856283835259</v>
      </c>
      <c r="J154" s="389">
        <f t="shared" si="10"/>
        <v>0.21643943778040875</v>
      </c>
      <c r="K154" s="389">
        <f t="shared" si="10"/>
        <v>0.21660115161057436</v>
      </c>
      <c r="L154" s="389">
        <f t="shared" si="10"/>
        <v>0.15201854411076382</v>
      </c>
      <c r="M154" s="389">
        <f t="shared" si="10"/>
        <v>0.13246465403905652</v>
      </c>
      <c r="N154" s="389">
        <f t="shared" si="10"/>
        <v>0.12990489319170034</v>
      </c>
      <c r="O154" s="389">
        <f t="shared" si="10"/>
        <v>0.12736754683501322</v>
      </c>
      <c r="P154" s="389">
        <f t="shared" si="10"/>
        <v>0.12479230828326852</v>
      </c>
      <c r="Q154" s="389">
        <f t="shared" si="10"/>
        <v>0.07924051381469659</v>
      </c>
      <c r="R154" s="389">
        <f t="shared" si="10"/>
        <v>0.051591654283057994</v>
      </c>
      <c r="S154" s="389">
        <f t="shared" si="10"/>
        <v>0.03174789325465168</v>
      </c>
      <c r="T154" s="389">
        <f t="shared" si="10"/>
        <v>0.017597196081617535</v>
      </c>
      <c r="U154" s="389"/>
      <c r="V154" s="390"/>
    </row>
    <row r="155" spans="4:6" ht="12.75">
      <c r="D155" s="437"/>
      <c r="E155" s="437"/>
      <c r="F155" s="437"/>
    </row>
    <row r="156" spans="1:21" s="108" customFormat="1" ht="20.25">
      <c r="A156" s="1"/>
      <c r="B156" s="106"/>
      <c r="C156" s="331"/>
      <c r="D156" s="332"/>
      <c r="E156" s="107"/>
      <c r="F156" s="107"/>
      <c r="G156" s="329"/>
      <c r="I156" s="7"/>
      <c r="M156" s="106"/>
      <c r="N156" s="106"/>
      <c r="O156" s="106"/>
      <c r="P156" s="106"/>
      <c r="Q156" s="106"/>
      <c r="R156" s="106"/>
      <c r="S156" s="106"/>
      <c r="T156" s="106"/>
      <c r="U156" s="106"/>
    </row>
    <row r="157" spans="4:22" ht="20.25">
      <c r="D157" s="332"/>
      <c r="E157" s="107"/>
      <c r="F157" s="107"/>
      <c r="L157" s="5" t="s">
        <v>40</v>
      </c>
      <c r="M157" s="6"/>
      <c r="N157" s="9"/>
      <c r="O157" s="9"/>
      <c r="P157" s="9"/>
      <c r="Q157" s="9"/>
      <c r="R157" s="9"/>
      <c r="S157" s="35"/>
      <c r="V157" s="6" t="s">
        <v>41</v>
      </c>
    </row>
    <row r="158" spans="4:6" ht="12.75">
      <c r="D158" s="333"/>
      <c r="E158" s="109"/>
      <c r="F158" s="109"/>
    </row>
    <row r="159" spans="4:6" ht="12.75">
      <c r="D159" s="332"/>
      <c r="E159" s="107"/>
      <c r="F159" s="107"/>
    </row>
    <row r="160" spans="4:6" ht="12.75">
      <c r="D160" s="332"/>
      <c r="E160" s="107"/>
      <c r="F160" s="107"/>
    </row>
    <row r="161" spans="4:6" ht="12.75">
      <c r="D161" s="332"/>
      <c r="E161" s="107"/>
      <c r="F161" s="107"/>
    </row>
  </sheetData>
  <mergeCells count="246">
    <mergeCell ref="D147:D148"/>
    <mergeCell ref="D149:D150"/>
    <mergeCell ref="D137:D138"/>
    <mergeCell ref="D139:D140"/>
    <mergeCell ref="D141:D142"/>
    <mergeCell ref="D143:D144"/>
    <mergeCell ref="D129:D130"/>
    <mergeCell ref="D131:D132"/>
    <mergeCell ref="D133:D134"/>
    <mergeCell ref="D135:D136"/>
    <mergeCell ref="D119:D120"/>
    <mergeCell ref="D121:D122"/>
    <mergeCell ref="D123:D124"/>
    <mergeCell ref="D125:D126"/>
    <mergeCell ref="D105:D106"/>
    <mergeCell ref="D107:D108"/>
    <mergeCell ref="D109:D110"/>
    <mergeCell ref="D111:D112"/>
    <mergeCell ref="D97:D98"/>
    <mergeCell ref="D99:D100"/>
    <mergeCell ref="D101:D102"/>
    <mergeCell ref="D103:D104"/>
    <mergeCell ref="D89:D90"/>
    <mergeCell ref="D91:D92"/>
    <mergeCell ref="D93:D94"/>
    <mergeCell ref="D95:D96"/>
    <mergeCell ref="D81:D82"/>
    <mergeCell ref="D83:D84"/>
    <mergeCell ref="D85:D86"/>
    <mergeCell ref="D87:D88"/>
    <mergeCell ref="D65:D66"/>
    <mergeCell ref="D67:D68"/>
    <mergeCell ref="D69:D70"/>
    <mergeCell ref="D71:D72"/>
    <mergeCell ref="D57:D58"/>
    <mergeCell ref="D59:D60"/>
    <mergeCell ref="D61:D62"/>
    <mergeCell ref="D63:D64"/>
    <mergeCell ref="D49:D50"/>
    <mergeCell ref="D51:D52"/>
    <mergeCell ref="D53:D54"/>
    <mergeCell ref="D55:D56"/>
    <mergeCell ref="D41:D42"/>
    <mergeCell ref="D43:D44"/>
    <mergeCell ref="D45:D46"/>
    <mergeCell ref="D47:D48"/>
    <mergeCell ref="D33:D34"/>
    <mergeCell ref="D35:D36"/>
    <mergeCell ref="D37:D38"/>
    <mergeCell ref="D39:D40"/>
    <mergeCell ref="D25:D26"/>
    <mergeCell ref="D27:D28"/>
    <mergeCell ref="D29:D30"/>
    <mergeCell ref="D31:D32"/>
    <mergeCell ref="A4:K4"/>
    <mergeCell ref="C133:C134"/>
    <mergeCell ref="D7:D8"/>
    <mergeCell ref="D9:D10"/>
    <mergeCell ref="D11:D12"/>
    <mergeCell ref="D13:D14"/>
    <mergeCell ref="D15:D16"/>
    <mergeCell ref="D17:D18"/>
    <mergeCell ref="D19:D20"/>
    <mergeCell ref="D21:D22"/>
    <mergeCell ref="C63:C64"/>
    <mergeCell ref="C69:C70"/>
    <mergeCell ref="C71:C72"/>
    <mergeCell ref="C65:C66"/>
    <mergeCell ref="C67:C68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9:C10"/>
    <mergeCell ref="C11:C12"/>
    <mergeCell ref="C21:C22"/>
    <mergeCell ref="C13:C14"/>
    <mergeCell ref="C15:C16"/>
    <mergeCell ref="C17:C18"/>
    <mergeCell ref="C19:C20"/>
    <mergeCell ref="D155:F155"/>
    <mergeCell ref="C119:C120"/>
    <mergeCell ref="C121:C122"/>
    <mergeCell ref="C123:C124"/>
    <mergeCell ref="E119:E120"/>
    <mergeCell ref="E121:E122"/>
    <mergeCell ref="E123:E124"/>
    <mergeCell ref="E129:E130"/>
    <mergeCell ref="B154:E154"/>
    <mergeCell ref="B151:E151"/>
    <mergeCell ref="B152:E152"/>
    <mergeCell ref="B153:E153"/>
    <mergeCell ref="C83:C84"/>
    <mergeCell ref="E131:E132"/>
    <mergeCell ref="E139:E140"/>
    <mergeCell ref="E135:E136"/>
    <mergeCell ref="C135:C136"/>
    <mergeCell ref="E111:E112"/>
    <mergeCell ref="E113:E114"/>
    <mergeCell ref="E115:E116"/>
    <mergeCell ref="C73:C74"/>
    <mergeCell ref="C95:C96"/>
    <mergeCell ref="C109:C110"/>
    <mergeCell ref="E109:E110"/>
    <mergeCell ref="C101:C102"/>
    <mergeCell ref="C107:C108"/>
    <mergeCell ref="D73:D74"/>
    <mergeCell ref="D75:D76"/>
    <mergeCell ref="D77:D78"/>
    <mergeCell ref="D79:D80"/>
    <mergeCell ref="A67:A68"/>
    <mergeCell ref="C105:C106"/>
    <mergeCell ref="C111:C112"/>
    <mergeCell ref="A77:A78"/>
    <mergeCell ref="A79:A80"/>
    <mergeCell ref="A87:A88"/>
    <mergeCell ref="C85:C86"/>
    <mergeCell ref="C87:C88"/>
    <mergeCell ref="C79:C80"/>
    <mergeCell ref="C81:C82"/>
    <mergeCell ref="A59:A60"/>
    <mergeCell ref="A61:A62"/>
    <mergeCell ref="A63:A64"/>
    <mergeCell ref="A65:A66"/>
    <mergeCell ref="A75:A76"/>
    <mergeCell ref="A47:A48"/>
    <mergeCell ref="A49:A50"/>
    <mergeCell ref="A51:A52"/>
    <mergeCell ref="A53:A54"/>
    <mergeCell ref="A69:A70"/>
    <mergeCell ref="A71:A72"/>
    <mergeCell ref="A73:A74"/>
    <mergeCell ref="A55:A56"/>
    <mergeCell ref="A57:A58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9:A10"/>
    <mergeCell ref="A11:A12"/>
    <mergeCell ref="A13:A14"/>
    <mergeCell ref="A5:A6"/>
    <mergeCell ref="B5:B6"/>
    <mergeCell ref="C5:C6"/>
    <mergeCell ref="A7:A8"/>
    <mergeCell ref="C7:C8"/>
    <mergeCell ref="D23:D24"/>
    <mergeCell ref="A89:A90"/>
    <mergeCell ref="C89:C90"/>
    <mergeCell ref="A91:A92"/>
    <mergeCell ref="C91:C92"/>
    <mergeCell ref="A81:A82"/>
    <mergeCell ref="A83:A84"/>
    <mergeCell ref="A85:A86"/>
    <mergeCell ref="C75:C76"/>
    <mergeCell ref="C77:C78"/>
    <mergeCell ref="A93:A94"/>
    <mergeCell ref="C93:C94"/>
    <mergeCell ref="C103:C104"/>
    <mergeCell ref="C97:C98"/>
    <mergeCell ref="C99:C100"/>
    <mergeCell ref="A95:A96"/>
    <mergeCell ref="A97:A98"/>
    <mergeCell ref="A99:A100"/>
    <mergeCell ref="A101:A102"/>
    <mergeCell ref="A103:A104"/>
    <mergeCell ref="C117:C118"/>
    <mergeCell ref="E117:E118"/>
    <mergeCell ref="C113:C114"/>
    <mergeCell ref="C115:C116"/>
    <mergeCell ref="D113:D114"/>
    <mergeCell ref="D115:D116"/>
    <mergeCell ref="D117:D118"/>
    <mergeCell ref="A105:A106"/>
    <mergeCell ref="A107:A108"/>
    <mergeCell ref="A109:A110"/>
    <mergeCell ref="A111:A112"/>
    <mergeCell ref="A113:A114"/>
    <mergeCell ref="A123:A124"/>
    <mergeCell ref="A115:A116"/>
    <mergeCell ref="A117:A118"/>
    <mergeCell ref="A119:A120"/>
    <mergeCell ref="A121:A122"/>
    <mergeCell ref="E125:E126"/>
    <mergeCell ref="A127:A128"/>
    <mergeCell ref="E127:E128"/>
    <mergeCell ref="C127:C128"/>
    <mergeCell ref="D127:D128"/>
    <mergeCell ref="A129:A130"/>
    <mergeCell ref="A131:A132"/>
    <mergeCell ref="A125:A126"/>
    <mergeCell ref="C125:C126"/>
    <mergeCell ref="E137:E138"/>
    <mergeCell ref="A139:A140"/>
    <mergeCell ref="C129:C130"/>
    <mergeCell ref="C131:C132"/>
    <mergeCell ref="A133:A134"/>
    <mergeCell ref="A135:A136"/>
    <mergeCell ref="C139:C140"/>
    <mergeCell ref="A137:A138"/>
    <mergeCell ref="C137:C138"/>
    <mergeCell ref="E133:E134"/>
    <mergeCell ref="A141:A142"/>
    <mergeCell ref="C141:C142"/>
    <mergeCell ref="E141:E142"/>
    <mergeCell ref="A143:A144"/>
    <mergeCell ref="C143:C144"/>
    <mergeCell ref="E143:E144"/>
    <mergeCell ref="A149:A150"/>
    <mergeCell ref="C149:C150"/>
    <mergeCell ref="E149:E150"/>
    <mergeCell ref="A145:A146"/>
    <mergeCell ref="C145:C146"/>
    <mergeCell ref="E145:E146"/>
    <mergeCell ref="A147:A148"/>
    <mergeCell ref="C147:C148"/>
    <mergeCell ref="E147:E148"/>
    <mergeCell ref="D145:D146"/>
  </mergeCells>
  <printOptions/>
  <pageMargins left="0.7480314960629921" right="0.7480314960629921" top="0.7874015748031497" bottom="0.3937007874015748" header="0.5118110236220472" footer="0.35433070866141736"/>
  <pageSetup horizontalDpi="600" verticalDpi="600" orientation="landscape" paperSize="9" r:id="rId1"/>
  <headerFooter alignWithMargins="0">
    <oddFooter>&amp;R&amp;P</oddFooter>
  </headerFooter>
  <rowBreaks count="4" manualBreakCount="4">
    <brk id="36" max="255" man="1"/>
    <brk id="72" max="255" man="1"/>
    <brk id="10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2012-04-26T12:01:24Z</cp:lastPrinted>
  <dcterms:created xsi:type="dcterms:W3CDTF">2007-01-09T12:30:29Z</dcterms:created>
  <dcterms:modified xsi:type="dcterms:W3CDTF">2012-04-26T12:01:28Z</dcterms:modified>
  <cp:category/>
  <cp:version/>
  <cp:contentType/>
  <cp:contentStatus/>
</cp:coreProperties>
</file>