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50" windowHeight="9915" activeTab="4"/>
  </bookViews>
  <sheets>
    <sheet name="1.pielikums" sheetId="1" r:id="rId1"/>
    <sheet name="2.pielikums" sheetId="2" r:id="rId2"/>
    <sheet name="3.pielikums" sheetId="3" r:id="rId3"/>
    <sheet name="4.pielikums" sheetId="7" r:id="rId4"/>
    <sheet name="5.pielikums" sheetId="6" r:id="rId5"/>
    <sheet name="7.pielikums" sheetId="5" r:id="rId6"/>
  </sheets>
  <externalReferences>
    <externalReference r:id="rId7"/>
  </externalReference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'5.pielikums'!$A:$A,'5.pielikums'!$6:$7</definedName>
    <definedName name="_xlnm.Print_Titles" localSheetId="5">'7.pielikums'!$7:$7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5" i="6" l="1"/>
  <c r="P38" i="6" l="1"/>
  <c r="M185" i="6" l="1"/>
  <c r="J190" i="6"/>
  <c r="J189" i="6"/>
  <c r="J184" i="6"/>
  <c r="J138" i="6"/>
  <c r="K38" i="6"/>
  <c r="J38" i="6"/>
  <c r="F212" i="6" l="1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X204" i="6"/>
  <c r="W204" i="6"/>
  <c r="W206" i="6" s="1"/>
  <c r="V204" i="6"/>
  <c r="V206" i="6" s="1"/>
  <c r="U204" i="6"/>
  <c r="U206" i="6" s="1"/>
  <c r="T204" i="6"/>
  <c r="T206" i="6" s="1"/>
  <c r="S204" i="6"/>
  <c r="S206" i="6" s="1"/>
  <c r="R204" i="6"/>
  <c r="R206" i="6" s="1"/>
  <c r="Q204" i="6"/>
  <c r="Q206" i="6" s="1"/>
  <c r="P204" i="6"/>
  <c r="P206" i="6" s="1"/>
  <c r="O204" i="6"/>
  <c r="O206" i="6" s="1"/>
  <c r="N204" i="6"/>
  <c r="N206" i="6" s="1"/>
  <c r="M204" i="6"/>
  <c r="M206" i="6" s="1"/>
  <c r="L204" i="6"/>
  <c r="L206" i="6" s="1"/>
  <c r="K204" i="6"/>
  <c r="K206" i="6" s="1"/>
  <c r="J204" i="6"/>
  <c r="J206" i="6" s="1"/>
  <c r="I204" i="6"/>
  <c r="I206" i="6" s="1"/>
  <c r="H204" i="6"/>
  <c r="H206" i="6" s="1"/>
  <c r="Y203" i="6"/>
  <c r="Y202" i="6"/>
  <c r="Y201" i="6"/>
  <c r="Y200" i="6"/>
  <c r="Y199" i="6"/>
  <c r="Y198" i="6"/>
  <c r="Y197" i="6"/>
  <c r="Y196" i="6"/>
  <c r="C196" i="6"/>
  <c r="X205" i="6"/>
  <c r="Y194" i="6"/>
  <c r="Y204" i="6" s="1"/>
  <c r="X185" i="6"/>
  <c r="X210" i="6" s="1"/>
  <c r="W185" i="6"/>
  <c r="W210" i="6" s="1"/>
  <c r="V185" i="6"/>
  <c r="V210" i="6" s="1"/>
  <c r="U185" i="6"/>
  <c r="U210" i="6" s="1"/>
  <c r="T185" i="6"/>
  <c r="T210" i="6" s="1"/>
  <c r="S185" i="6"/>
  <c r="S210" i="6" s="1"/>
  <c r="R185" i="6"/>
  <c r="R210" i="6" s="1"/>
  <c r="Q185" i="6"/>
  <c r="Q210" i="6" s="1"/>
  <c r="P185" i="6"/>
  <c r="P210" i="6" s="1"/>
  <c r="O185" i="6"/>
  <c r="O210" i="6" s="1"/>
  <c r="N185" i="6"/>
  <c r="N210" i="6" s="1"/>
  <c r="M210" i="6"/>
  <c r="L185" i="6"/>
  <c r="L210" i="6" s="1"/>
  <c r="K185" i="6"/>
  <c r="K210" i="6" s="1"/>
  <c r="J210" i="6"/>
  <c r="I185" i="6"/>
  <c r="I210" i="6" s="1"/>
  <c r="H185" i="6"/>
  <c r="H210" i="6" s="1"/>
  <c r="X184" i="6"/>
  <c r="W184" i="6"/>
  <c r="W209" i="6" s="1"/>
  <c r="V184" i="6"/>
  <c r="U184" i="6"/>
  <c r="T184" i="6"/>
  <c r="S184" i="6"/>
  <c r="S209" i="6" s="1"/>
  <c r="R184" i="6"/>
  <c r="Q184" i="6"/>
  <c r="P184" i="6"/>
  <c r="O184" i="6"/>
  <c r="O209" i="6" s="1"/>
  <c r="N184" i="6"/>
  <c r="M184" i="6"/>
  <c r="M186" i="6" s="1"/>
  <c r="M187" i="6" s="1"/>
  <c r="L184" i="6"/>
  <c r="K184" i="6"/>
  <c r="K209" i="6" s="1"/>
  <c r="J186" i="6"/>
  <c r="J187" i="6" s="1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I170" i="6"/>
  <c r="Y169" i="6"/>
  <c r="Y168" i="6"/>
  <c r="Y167" i="6"/>
  <c r="Y166" i="6"/>
  <c r="Y165" i="6"/>
  <c r="Y164" i="6"/>
  <c r="Y163" i="6"/>
  <c r="Y162" i="6"/>
  <c r="I162" i="6"/>
  <c r="I189" i="6" s="1"/>
  <c r="Y161" i="6"/>
  <c r="Y160" i="6"/>
  <c r="Y159" i="6"/>
  <c r="Y158" i="6"/>
  <c r="Y157" i="6"/>
  <c r="Y156" i="6"/>
  <c r="Y155" i="6"/>
  <c r="Y154" i="6"/>
  <c r="Y153" i="6"/>
  <c r="Y152" i="6"/>
  <c r="Y151" i="6"/>
  <c r="Y150" i="6"/>
  <c r="H150" i="6"/>
  <c r="Y149" i="6"/>
  <c r="Y148" i="6"/>
  <c r="H148" i="6"/>
  <c r="Y147" i="6"/>
  <c r="Y146" i="6"/>
  <c r="Y145" i="6"/>
  <c r="Y144" i="6"/>
  <c r="Y143" i="6"/>
  <c r="Y142" i="6"/>
  <c r="Y141" i="6"/>
  <c r="Y140" i="6"/>
  <c r="Y139" i="6"/>
  <c r="Y138" i="6"/>
  <c r="I138" i="6"/>
  <c r="I184" i="6" s="1"/>
  <c r="H138" i="6"/>
  <c r="H184" i="6" s="1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V186" i="6" l="1"/>
  <c r="V187" i="6" s="1"/>
  <c r="U186" i="6"/>
  <c r="U187" i="6" s="1"/>
  <c r="T186" i="6"/>
  <c r="T187" i="6" s="1"/>
  <c r="R186" i="6"/>
  <c r="R187" i="6" s="1"/>
  <c r="Q186" i="6"/>
  <c r="Q187" i="6" s="1"/>
  <c r="P186" i="6"/>
  <c r="P187" i="6" s="1"/>
  <c r="N186" i="6"/>
  <c r="N187" i="6" s="1"/>
  <c r="K211" i="6"/>
  <c r="K212" i="6" s="1"/>
  <c r="X206" i="6"/>
  <c r="L186" i="6"/>
  <c r="L187" i="6" s="1"/>
  <c r="X186" i="6"/>
  <c r="X187" i="6" s="1"/>
  <c r="O211" i="6"/>
  <c r="O212" i="6" s="1"/>
  <c r="S211" i="6"/>
  <c r="S212" i="6" s="1"/>
  <c r="W211" i="6"/>
  <c r="W212" i="6" s="1"/>
  <c r="Y184" i="6"/>
  <c r="Y185" i="6"/>
  <c r="I186" i="6"/>
  <c r="I187" i="6" s="1"/>
  <c r="I209" i="6"/>
  <c r="I211" i="6" s="1"/>
  <c r="I212" i="6" s="1"/>
  <c r="I191" i="6"/>
  <c r="Y210" i="6"/>
  <c r="H186" i="6"/>
  <c r="H187" i="6" s="1"/>
  <c r="H209" i="6"/>
  <c r="H211" i="6" s="1"/>
  <c r="H212" i="6" s="1"/>
  <c r="K186" i="6"/>
  <c r="K187" i="6" s="1"/>
  <c r="O186" i="6"/>
  <c r="O187" i="6" s="1"/>
  <c r="S186" i="6"/>
  <c r="S187" i="6" s="1"/>
  <c r="W186" i="6"/>
  <c r="W187" i="6" s="1"/>
  <c r="H189" i="6"/>
  <c r="Y195" i="6"/>
  <c r="Y205" i="6" s="1"/>
  <c r="Y206" i="6" s="1"/>
  <c r="L209" i="6"/>
  <c r="L211" i="6" s="1"/>
  <c r="L212" i="6" s="1"/>
  <c r="P209" i="6"/>
  <c r="P211" i="6" s="1"/>
  <c r="P212" i="6" s="1"/>
  <c r="T209" i="6"/>
  <c r="T211" i="6" s="1"/>
  <c r="T212" i="6" s="1"/>
  <c r="X209" i="6"/>
  <c r="X211" i="6" s="1"/>
  <c r="X212" i="6" s="1"/>
  <c r="J191" i="6"/>
  <c r="M209" i="6"/>
  <c r="M211" i="6" s="1"/>
  <c r="M212" i="6" s="1"/>
  <c r="Q209" i="6"/>
  <c r="Q211" i="6" s="1"/>
  <c r="Q212" i="6" s="1"/>
  <c r="U209" i="6"/>
  <c r="U211" i="6" s="1"/>
  <c r="U212" i="6" s="1"/>
  <c r="J209" i="6"/>
  <c r="N209" i="6"/>
  <c r="N211" i="6" s="1"/>
  <c r="N212" i="6" s="1"/>
  <c r="R209" i="6"/>
  <c r="R211" i="6" s="1"/>
  <c r="R212" i="6" s="1"/>
  <c r="V209" i="6"/>
  <c r="V211" i="6" s="1"/>
  <c r="V212" i="6" s="1"/>
  <c r="I102" i="3"/>
  <c r="E97" i="3"/>
  <c r="E59" i="3"/>
  <c r="Y186" i="6" l="1"/>
  <c r="J211" i="6"/>
  <c r="J212" i="6" s="1"/>
  <c r="Y209" i="6"/>
  <c r="Y211" i="6" s="1"/>
  <c r="E125" i="3"/>
  <c r="F125" i="3"/>
  <c r="G125" i="3"/>
  <c r="H125" i="3"/>
  <c r="I125" i="3"/>
  <c r="J125" i="3"/>
  <c r="K125" i="3"/>
  <c r="L125" i="3"/>
  <c r="D125" i="3"/>
  <c r="C131" i="3"/>
  <c r="E116" i="3"/>
  <c r="F116" i="3"/>
  <c r="G116" i="3"/>
  <c r="H116" i="3"/>
  <c r="I116" i="3"/>
  <c r="J116" i="3"/>
  <c r="K116" i="3"/>
  <c r="L116" i="3"/>
  <c r="D116" i="3"/>
  <c r="C119" i="3"/>
  <c r="E51" i="1" l="1"/>
  <c r="E50" i="1" s="1"/>
  <c r="D50" i="1"/>
  <c r="C50" i="1"/>
  <c r="C49" i="1" s="1"/>
  <c r="C154" i="3" l="1"/>
  <c r="C53" i="3"/>
  <c r="G28" i="2" l="1"/>
  <c r="F28" i="2"/>
  <c r="E28" i="2"/>
  <c r="D28" i="2"/>
  <c r="H28" i="2" s="1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G17" i="2"/>
  <c r="G16" i="2"/>
  <c r="F16" i="2"/>
  <c r="E16" i="2"/>
  <c r="D16" i="2"/>
  <c r="G15" i="2"/>
  <c r="F15" i="2"/>
  <c r="E15" i="2"/>
  <c r="G12" i="2"/>
  <c r="E12" i="2"/>
  <c r="E155" i="3"/>
  <c r="E153" i="3" s="1"/>
  <c r="F155" i="3"/>
  <c r="F153" i="3" s="1"/>
  <c r="G155" i="3"/>
  <c r="G153" i="3" s="1"/>
  <c r="H155" i="3"/>
  <c r="H153" i="3" s="1"/>
  <c r="I155" i="3"/>
  <c r="I153" i="3" s="1"/>
  <c r="J155" i="3"/>
  <c r="J153" i="3" s="1"/>
  <c r="K155" i="3"/>
  <c r="K153" i="3" s="1"/>
  <c r="L155" i="3"/>
  <c r="L153" i="3" s="1"/>
  <c r="D155" i="3"/>
  <c r="D153" i="3" s="1"/>
  <c r="C160" i="3"/>
  <c r="C159" i="3"/>
  <c r="C158" i="3"/>
  <c r="C157" i="3"/>
  <c r="C156" i="3"/>
  <c r="C153" i="3" l="1"/>
  <c r="C155" i="3"/>
  <c r="G124" i="3" l="1"/>
  <c r="E19" i="2" s="1"/>
  <c r="J124" i="3"/>
  <c r="K124" i="3"/>
  <c r="G19" i="2" s="1"/>
  <c r="E148" i="3"/>
  <c r="F148" i="3"/>
  <c r="G148" i="3"/>
  <c r="H148" i="3"/>
  <c r="I148" i="3"/>
  <c r="J148" i="3"/>
  <c r="K148" i="3"/>
  <c r="L148" i="3"/>
  <c r="D148" i="3"/>
  <c r="C150" i="3"/>
  <c r="C151" i="3"/>
  <c r="C152" i="3"/>
  <c r="C149" i="3"/>
  <c r="E141" i="3"/>
  <c r="F141" i="3"/>
  <c r="G141" i="3"/>
  <c r="H141" i="3"/>
  <c r="I141" i="3"/>
  <c r="J141" i="3"/>
  <c r="K141" i="3"/>
  <c r="L141" i="3"/>
  <c r="D141" i="3"/>
  <c r="C143" i="3"/>
  <c r="C144" i="3"/>
  <c r="C145" i="3"/>
  <c r="C146" i="3"/>
  <c r="C147" i="3"/>
  <c r="C142" i="3"/>
  <c r="C140" i="3"/>
  <c r="C139" i="3"/>
  <c r="E135" i="3"/>
  <c r="F135" i="3"/>
  <c r="G135" i="3"/>
  <c r="H135" i="3"/>
  <c r="I135" i="3"/>
  <c r="I124" i="3" s="1"/>
  <c r="F19" i="2" s="1"/>
  <c r="J135" i="3"/>
  <c r="K135" i="3"/>
  <c r="L135" i="3"/>
  <c r="D135" i="3"/>
  <c r="C137" i="3"/>
  <c r="C138" i="3"/>
  <c r="C136" i="3"/>
  <c r="E132" i="3"/>
  <c r="F132" i="3"/>
  <c r="G132" i="3"/>
  <c r="H132" i="3"/>
  <c r="I132" i="3"/>
  <c r="J132" i="3"/>
  <c r="K132" i="3"/>
  <c r="L132" i="3"/>
  <c r="D132" i="3"/>
  <c r="C134" i="3"/>
  <c r="C133" i="3"/>
  <c r="E124" i="3"/>
  <c r="D19" i="2" s="1"/>
  <c r="C127" i="3"/>
  <c r="C128" i="3"/>
  <c r="C129" i="3"/>
  <c r="C130" i="3"/>
  <c r="C126" i="3"/>
  <c r="H124" i="3" l="1"/>
  <c r="L124" i="3"/>
  <c r="F124" i="3"/>
  <c r="C148" i="3"/>
  <c r="C141" i="3"/>
  <c r="C135" i="3"/>
  <c r="C132" i="3"/>
  <c r="E120" i="3"/>
  <c r="F120" i="3"/>
  <c r="G120" i="3"/>
  <c r="H120" i="3"/>
  <c r="I120" i="3"/>
  <c r="J120" i="3"/>
  <c r="K120" i="3"/>
  <c r="L120" i="3"/>
  <c r="D120" i="3"/>
  <c r="C123" i="3"/>
  <c r="C122" i="3"/>
  <c r="C121" i="3"/>
  <c r="C118" i="3"/>
  <c r="C117" i="3"/>
  <c r="C115" i="3"/>
  <c r="C114" i="3"/>
  <c r="E113" i="3"/>
  <c r="F113" i="3"/>
  <c r="G113" i="3"/>
  <c r="H113" i="3"/>
  <c r="I113" i="3"/>
  <c r="J113" i="3"/>
  <c r="K113" i="3"/>
  <c r="L113" i="3"/>
  <c r="D113" i="3"/>
  <c r="E108" i="3"/>
  <c r="F108" i="3"/>
  <c r="G108" i="3"/>
  <c r="H108" i="3"/>
  <c r="I108" i="3"/>
  <c r="J108" i="3"/>
  <c r="K108" i="3"/>
  <c r="L108" i="3"/>
  <c r="D108" i="3"/>
  <c r="C112" i="3"/>
  <c r="C111" i="3"/>
  <c r="C110" i="3"/>
  <c r="C109" i="3"/>
  <c r="E105" i="3"/>
  <c r="F105" i="3"/>
  <c r="G105" i="3"/>
  <c r="H105" i="3"/>
  <c r="I105" i="3"/>
  <c r="J105" i="3"/>
  <c r="K105" i="3"/>
  <c r="L105" i="3"/>
  <c r="D105" i="3"/>
  <c r="C107" i="3"/>
  <c r="C106" i="3"/>
  <c r="E99" i="3"/>
  <c r="F99" i="3"/>
  <c r="G99" i="3"/>
  <c r="H99" i="3"/>
  <c r="I99" i="3"/>
  <c r="J99" i="3"/>
  <c r="K99" i="3"/>
  <c r="L99" i="3"/>
  <c r="D99" i="3"/>
  <c r="C101" i="3"/>
  <c r="C102" i="3"/>
  <c r="C103" i="3"/>
  <c r="C104" i="3"/>
  <c r="C100" i="3"/>
  <c r="E96" i="3"/>
  <c r="F96" i="3"/>
  <c r="G96" i="3"/>
  <c r="H96" i="3"/>
  <c r="I96" i="3"/>
  <c r="J96" i="3"/>
  <c r="K96" i="3"/>
  <c r="L96" i="3"/>
  <c r="D96" i="3"/>
  <c r="C97" i="3"/>
  <c r="E90" i="3"/>
  <c r="F90" i="3"/>
  <c r="G90" i="3"/>
  <c r="H90" i="3"/>
  <c r="I90" i="3"/>
  <c r="J90" i="3"/>
  <c r="K90" i="3"/>
  <c r="L90" i="3"/>
  <c r="D90" i="3"/>
  <c r="C92" i="3"/>
  <c r="C93" i="3"/>
  <c r="C94" i="3"/>
  <c r="C91" i="3"/>
  <c r="C89" i="3"/>
  <c r="E86" i="3"/>
  <c r="F86" i="3"/>
  <c r="G86" i="3"/>
  <c r="H86" i="3"/>
  <c r="I86" i="3"/>
  <c r="J86" i="3"/>
  <c r="K86" i="3"/>
  <c r="L86" i="3"/>
  <c r="D86" i="3"/>
  <c r="C88" i="3"/>
  <c r="C87" i="3"/>
  <c r="E82" i="3"/>
  <c r="F82" i="3"/>
  <c r="G82" i="3"/>
  <c r="H82" i="3"/>
  <c r="I82" i="3"/>
  <c r="J82" i="3"/>
  <c r="K82" i="3"/>
  <c r="L82" i="3"/>
  <c r="D82" i="3"/>
  <c r="C85" i="3"/>
  <c r="C84" i="3"/>
  <c r="C83" i="3"/>
  <c r="E79" i="3"/>
  <c r="F79" i="3"/>
  <c r="G79" i="3"/>
  <c r="H79" i="3"/>
  <c r="I79" i="3"/>
  <c r="J79" i="3"/>
  <c r="K79" i="3"/>
  <c r="L79" i="3"/>
  <c r="D79" i="3"/>
  <c r="C81" i="3"/>
  <c r="C80" i="3"/>
  <c r="E77" i="3"/>
  <c r="F77" i="3"/>
  <c r="G77" i="3"/>
  <c r="H77" i="3"/>
  <c r="I77" i="3"/>
  <c r="J77" i="3"/>
  <c r="K77" i="3"/>
  <c r="L77" i="3"/>
  <c r="D77" i="3"/>
  <c r="C78" i="3"/>
  <c r="E74" i="3"/>
  <c r="F74" i="3"/>
  <c r="G74" i="3"/>
  <c r="H74" i="3"/>
  <c r="I74" i="3"/>
  <c r="J74" i="3"/>
  <c r="K74" i="3"/>
  <c r="L74" i="3"/>
  <c r="D74" i="3"/>
  <c r="C76" i="3"/>
  <c r="C75" i="3"/>
  <c r="E69" i="3"/>
  <c r="F69" i="3"/>
  <c r="G69" i="3"/>
  <c r="H69" i="3"/>
  <c r="I69" i="3"/>
  <c r="J69" i="3"/>
  <c r="K69" i="3"/>
  <c r="L69" i="3"/>
  <c r="D69" i="3"/>
  <c r="C72" i="3"/>
  <c r="C71" i="3"/>
  <c r="C70" i="3"/>
  <c r="J98" i="3" l="1"/>
  <c r="F98" i="3"/>
  <c r="F95" i="3" s="1"/>
  <c r="K98" i="3"/>
  <c r="G98" i="3"/>
  <c r="L73" i="3"/>
  <c r="L68" i="3" s="1"/>
  <c r="H73" i="3"/>
  <c r="H68" i="3" s="1"/>
  <c r="J73" i="3"/>
  <c r="J68" i="3" s="1"/>
  <c r="F73" i="3"/>
  <c r="F68" i="3" s="1"/>
  <c r="C79" i="3"/>
  <c r="C105" i="3"/>
  <c r="K73" i="3"/>
  <c r="G73" i="3"/>
  <c r="L98" i="3"/>
  <c r="L95" i="3" s="1"/>
  <c r="H98" i="3"/>
  <c r="H95" i="3" s="1"/>
  <c r="K95" i="3"/>
  <c r="G18" i="2" s="1"/>
  <c r="G95" i="3"/>
  <c r="E18" i="2" s="1"/>
  <c r="D98" i="3"/>
  <c r="D95" i="3" s="1"/>
  <c r="I98" i="3"/>
  <c r="I95" i="3" s="1"/>
  <c r="F18" i="2" s="1"/>
  <c r="E98" i="3"/>
  <c r="E95" i="3" s="1"/>
  <c r="D18" i="2" s="1"/>
  <c r="J95" i="3"/>
  <c r="C86" i="3"/>
  <c r="C77" i="3"/>
  <c r="C113" i="3"/>
  <c r="C120" i="3"/>
  <c r="K68" i="3"/>
  <c r="G68" i="3"/>
  <c r="E17" i="2" s="1"/>
  <c r="D73" i="3"/>
  <c r="D68" i="3" s="1"/>
  <c r="I73" i="3"/>
  <c r="I68" i="3" s="1"/>
  <c r="F17" i="2" s="1"/>
  <c r="E73" i="3"/>
  <c r="C116" i="3"/>
  <c r="C108" i="3"/>
  <c r="C99" i="3"/>
  <c r="C96" i="3"/>
  <c r="C69" i="3"/>
  <c r="C82" i="3"/>
  <c r="C90" i="3"/>
  <c r="C74" i="3"/>
  <c r="C65" i="3"/>
  <c r="C66" i="3"/>
  <c r="C67" i="3"/>
  <c r="C64" i="3"/>
  <c r="E63" i="3"/>
  <c r="F63" i="3"/>
  <c r="G63" i="3"/>
  <c r="H63" i="3"/>
  <c r="I63" i="3"/>
  <c r="J63" i="3"/>
  <c r="K63" i="3"/>
  <c r="L63" i="3"/>
  <c r="D63" i="3"/>
  <c r="E57" i="3"/>
  <c r="E54" i="3" s="1"/>
  <c r="D15" i="2" s="1"/>
  <c r="F57" i="3"/>
  <c r="F54" i="3" s="1"/>
  <c r="G57" i="3"/>
  <c r="G54" i="3" s="1"/>
  <c r="H57" i="3"/>
  <c r="H54" i="3" s="1"/>
  <c r="I57" i="3"/>
  <c r="I54" i="3" s="1"/>
  <c r="J57" i="3"/>
  <c r="J54" i="3" s="1"/>
  <c r="K57" i="3"/>
  <c r="K54" i="3" s="1"/>
  <c r="L57" i="3"/>
  <c r="L54" i="3" s="1"/>
  <c r="D57" i="3"/>
  <c r="D54" i="3" s="1"/>
  <c r="C59" i="3"/>
  <c r="C60" i="3"/>
  <c r="C61" i="3"/>
  <c r="C62" i="3"/>
  <c r="C58" i="3"/>
  <c r="C56" i="3"/>
  <c r="C55" i="3"/>
  <c r="C95" i="3" l="1"/>
  <c r="C98" i="3"/>
  <c r="C73" i="3"/>
  <c r="E68" i="3"/>
  <c r="C63" i="3"/>
  <c r="C54" i="3"/>
  <c r="C57" i="3"/>
  <c r="C68" i="3" l="1"/>
  <c r="D17" i="2"/>
  <c r="E45" i="3"/>
  <c r="F45" i="3"/>
  <c r="G45" i="3"/>
  <c r="H45" i="3"/>
  <c r="I45" i="3"/>
  <c r="J45" i="3"/>
  <c r="K45" i="3"/>
  <c r="L45" i="3"/>
  <c r="D45" i="3"/>
  <c r="E49" i="3"/>
  <c r="F49" i="3"/>
  <c r="G49" i="3"/>
  <c r="H49" i="3"/>
  <c r="I49" i="3"/>
  <c r="J49" i="3"/>
  <c r="K49" i="3"/>
  <c r="L49" i="3"/>
  <c r="D49" i="3"/>
  <c r="E51" i="3"/>
  <c r="F51" i="3"/>
  <c r="G51" i="3"/>
  <c r="H51" i="3"/>
  <c r="I51" i="3"/>
  <c r="J51" i="3"/>
  <c r="K51" i="3"/>
  <c r="L51" i="3"/>
  <c r="D51" i="3"/>
  <c r="C52" i="3"/>
  <c r="C50" i="3"/>
  <c r="C48" i="3"/>
  <c r="C47" i="3"/>
  <c r="C46" i="3"/>
  <c r="E40" i="3"/>
  <c r="F40" i="3"/>
  <c r="G40" i="3"/>
  <c r="H40" i="3"/>
  <c r="I40" i="3"/>
  <c r="J40" i="3"/>
  <c r="K40" i="3"/>
  <c r="L40" i="3"/>
  <c r="D40" i="3"/>
  <c r="C42" i="3"/>
  <c r="C43" i="3"/>
  <c r="C41" i="3"/>
  <c r="E38" i="3"/>
  <c r="F38" i="3"/>
  <c r="G38" i="3"/>
  <c r="H38" i="3"/>
  <c r="I38" i="3"/>
  <c r="J38" i="3"/>
  <c r="K38" i="3"/>
  <c r="L38" i="3"/>
  <c r="D38" i="3"/>
  <c r="C39" i="3"/>
  <c r="E35" i="3"/>
  <c r="F35" i="3"/>
  <c r="G35" i="3"/>
  <c r="H35" i="3"/>
  <c r="I35" i="3"/>
  <c r="J35" i="3"/>
  <c r="K35" i="3"/>
  <c r="L35" i="3"/>
  <c r="D35" i="3"/>
  <c r="C37" i="3"/>
  <c r="C36" i="3"/>
  <c r="C33" i="3"/>
  <c r="C32" i="3"/>
  <c r="E31" i="3"/>
  <c r="E29" i="3" s="1"/>
  <c r="F31" i="3"/>
  <c r="F29" i="3" s="1"/>
  <c r="G31" i="3"/>
  <c r="G29" i="3" s="1"/>
  <c r="H31" i="3"/>
  <c r="H29" i="3" s="1"/>
  <c r="I31" i="3"/>
  <c r="I29" i="3" s="1"/>
  <c r="F12" i="2" s="1"/>
  <c r="J31" i="3"/>
  <c r="J29" i="3" s="1"/>
  <c r="K31" i="3"/>
  <c r="K29" i="3" s="1"/>
  <c r="L31" i="3"/>
  <c r="L29" i="3" s="1"/>
  <c r="D31" i="3"/>
  <c r="D29" i="3" s="1"/>
  <c r="C30" i="3"/>
  <c r="C28" i="3"/>
  <c r="E24" i="3"/>
  <c r="F24" i="3"/>
  <c r="G24" i="3"/>
  <c r="H24" i="3"/>
  <c r="I24" i="3"/>
  <c r="J24" i="3"/>
  <c r="K24" i="3"/>
  <c r="L24" i="3"/>
  <c r="D24" i="3"/>
  <c r="C26" i="3"/>
  <c r="C27" i="3"/>
  <c r="C25" i="3"/>
  <c r="C22" i="3"/>
  <c r="C23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12" i="2" l="1"/>
  <c r="L34" i="3"/>
  <c r="H34" i="3"/>
  <c r="K34" i="3"/>
  <c r="G34" i="3"/>
  <c r="C17" i="3"/>
  <c r="J44" i="3"/>
  <c r="F44" i="3"/>
  <c r="F34" i="3"/>
  <c r="J34" i="3"/>
  <c r="D44" i="3"/>
  <c r="E44" i="3"/>
  <c r="D14" i="2" s="1"/>
  <c r="C35" i="3"/>
  <c r="I34" i="3"/>
  <c r="E34" i="3"/>
  <c r="D13" i="2" s="1"/>
  <c r="C51" i="3"/>
  <c r="K44" i="3"/>
  <c r="G14" i="2" s="1"/>
  <c r="L44" i="3"/>
  <c r="H44" i="3"/>
  <c r="C38" i="3"/>
  <c r="I44" i="3"/>
  <c r="F14" i="2" s="1"/>
  <c r="G44" i="3"/>
  <c r="E14" i="2" s="1"/>
  <c r="D34" i="3"/>
  <c r="C45" i="3"/>
  <c r="C49" i="3"/>
  <c r="C40" i="3"/>
  <c r="C29" i="3"/>
  <c r="C31" i="3"/>
  <c r="C24" i="3"/>
  <c r="C15" i="3"/>
  <c r="C16" i="3"/>
  <c r="C14" i="3"/>
  <c r="E13" i="3"/>
  <c r="E12" i="3" s="1"/>
  <c r="D11" i="2" s="1"/>
  <c r="F13" i="3"/>
  <c r="F12" i="3" s="1"/>
  <c r="G13" i="3"/>
  <c r="G12" i="3" s="1"/>
  <c r="E11" i="2" s="1"/>
  <c r="H13" i="3"/>
  <c r="H12" i="3" s="1"/>
  <c r="I13" i="3"/>
  <c r="I12" i="3" s="1"/>
  <c r="F11" i="2" s="1"/>
  <c r="J13" i="3"/>
  <c r="J12" i="3" s="1"/>
  <c r="J11" i="3" s="1"/>
  <c r="J162" i="3" s="1"/>
  <c r="K13" i="3"/>
  <c r="K12" i="3" s="1"/>
  <c r="G11" i="2" s="1"/>
  <c r="L13" i="3"/>
  <c r="L12" i="3" s="1"/>
  <c r="L11" i="3" s="1"/>
  <c r="L162" i="3" s="1"/>
  <c r="D13" i="3"/>
  <c r="G13" i="2" l="1"/>
  <c r="K11" i="3"/>
  <c r="K162" i="3" s="1"/>
  <c r="F13" i="2"/>
  <c r="I11" i="3"/>
  <c r="I162" i="3" s="1"/>
  <c r="G11" i="3"/>
  <c r="G162" i="3" s="1"/>
  <c r="E13" i="2"/>
  <c r="E10" i="2" s="1"/>
  <c r="E11" i="3"/>
  <c r="E162" i="3" s="1"/>
  <c r="H11" i="3"/>
  <c r="H162" i="3" s="1"/>
  <c r="F11" i="3"/>
  <c r="F162" i="3" s="1"/>
  <c r="C34" i="3"/>
  <c r="C44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D10" i="2"/>
  <c r="F10" i="2"/>
  <c r="G10" i="2"/>
  <c r="C10" i="2"/>
  <c r="H11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2" i="1"/>
  <c r="E71" i="1"/>
  <c r="D70" i="1"/>
  <c r="C70" i="1"/>
  <c r="E69" i="1"/>
  <c r="E65" i="1"/>
  <c r="E66" i="1"/>
  <c r="E67" i="1"/>
  <c r="E68" i="1"/>
  <c r="E64" i="1"/>
  <c r="E62" i="1"/>
  <c r="D63" i="1"/>
  <c r="D61" i="1" s="1"/>
  <c r="D60" i="1" s="1"/>
  <c r="C63" i="1"/>
  <c r="C61" i="1" s="1"/>
  <c r="C60" i="1" s="1"/>
  <c r="H13" i="2" l="1"/>
  <c r="C29" i="2"/>
  <c r="E63" i="1"/>
  <c r="E61" i="1" s="1"/>
  <c r="E60" i="1" s="1"/>
  <c r="C12" i="3"/>
  <c r="G29" i="2"/>
  <c r="F29" i="2"/>
  <c r="E29" i="2"/>
  <c r="D29" i="2"/>
  <c r="H10" i="2"/>
  <c r="H22" i="2"/>
  <c r="H20" i="2"/>
  <c r="E70" i="1"/>
  <c r="E55" i="1"/>
  <c r="E56" i="1"/>
  <c r="E57" i="1"/>
  <c r="E54" i="1"/>
  <c r="D53" i="1"/>
  <c r="D52" i="1" s="1"/>
  <c r="C53" i="1"/>
  <c r="C52" i="1" s="1"/>
  <c r="E59" i="1"/>
  <c r="E58" i="1" s="1"/>
  <c r="D58" i="1"/>
  <c r="C58" i="1"/>
  <c r="E48" i="1"/>
  <c r="E47" i="1"/>
  <c r="E45" i="1"/>
  <c r="D46" i="1"/>
  <c r="C46" i="1"/>
  <c r="E43" i="1"/>
  <c r="E44" i="1"/>
  <c r="E42" i="1"/>
  <c r="D41" i="1"/>
  <c r="D40" i="1" s="1"/>
  <c r="C41" i="1"/>
  <c r="C40" i="1" s="1"/>
  <c r="E39" i="1"/>
  <c r="E38" i="1"/>
  <c r="D37" i="1"/>
  <c r="D36" i="1" s="1"/>
  <c r="C37" i="1"/>
  <c r="C36" i="1" s="1"/>
  <c r="E30" i="1"/>
  <c r="E31" i="1"/>
  <c r="E32" i="1"/>
  <c r="E33" i="1"/>
  <c r="E34" i="1"/>
  <c r="E35" i="1"/>
  <c r="E29" i="1"/>
  <c r="E25" i="1"/>
  <c r="E26" i="1"/>
  <c r="E27" i="1"/>
  <c r="E24" i="1"/>
  <c r="E21" i="1"/>
  <c r="E20" i="1" s="1"/>
  <c r="E18" i="1"/>
  <c r="E17" i="1"/>
  <c r="E16" i="1"/>
  <c r="E15" i="1"/>
  <c r="E13" i="1"/>
  <c r="E12" i="1"/>
  <c r="D23" i="1"/>
  <c r="C23" i="1"/>
  <c r="D28" i="1"/>
  <c r="C28" i="1"/>
  <c r="D20" i="1"/>
  <c r="C20" i="1"/>
  <c r="D14" i="1"/>
  <c r="C14" i="1"/>
  <c r="D11" i="1"/>
  <c r="C11" i="1"/>
  <c r="D49" i="1" l="1"/>
  <c r="D10" i="1"/>
  <c r="D22" i="1"/>
  <c r="D19" i="1" s="1"/>
  <c r="D9" i="1" s="1"/>
  <c r="E53" i="1"/>
  <c r="E52" i="1" s="1"/>
  <c r="E49" i="1" s="1"/>
  <c r="E46" i="1"/>
  <c r="C22" i="1"/>
  <c r="C19" i="1" s="1"/>
  <c r="E28" i="1"/>
  <c r="E23" i="1"/>
  <c r="C10" i="1"/>
  <c r="E11" i="1"/>
  <c r="H29" i="2"/>
  <c r="E41" i="1"/>
  <c r="E40" i="1" s="1"/>
  <c r="E37" i="1"/>
  <c r="E36" i="1" s="1"/>
  <c r="E14" i="1"/>
  <c r="D73" i="1" l="1"/>
  <c r="E22" i="1"/>
  <c r="E19" i="1" s="1"/>
  <c r="C9" i="1"/>
  <c r="C73" i="1" s="1"/>
  <c r="E10" i="1"/>
  <c r="E9" i="1" l="1"/>
  <c r="E73" i="1" s="1"/>
  <c r="D11" i="3" l="1"/>
  <c r="C11" i="3" s="1"/>
  <c r="C162" i="3" s="1"/>
  <c r="C125" i="3"/>
  <c r="D124" i="3"/>
  <c r="C124" i="3" s="1"/>
  <c r="D162" i="3" l="1"/>
</calcChain>
</file>

<file path=xl/sharedStrings.xml><?xml version="1.0" encoding="utf-8"?>
<sst xmlns="http://schemas.openxmlformats.org/spreadsheetml/2006/main" count="2270" uniqueCount="879">
  <si>
    <t>1.pielikums</t>
  </si>
  <si>
    <t>JELGAVAS PILSĒTAS PAŠVALDĪBAS 2016.GADA BUDŽETS</t>
  </si>
  <si>
    <t>Pamatbudžeta ieņēmumi</t>
  </si>
  <si>
    <t>Rādītāju nosaukums</t>
  </si>
  <si>
    <t>Grozījumi</t>
  </si>
  <si>
    <t>Precizētais plāns uz 28.07.2016.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</si>
  <si>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</si>
  <si>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</si>
  <si>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</si>
  <si>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</si>
  <si>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</si>
  <si>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</si>
  <si>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</si>
  <si>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</si>
  <si>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</si>
  <si>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</si>
  <si>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</si>
  <si>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</si>
  <si>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</si>
  <si>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</si>
  <si>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</si>
  <si>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</si>
  <si>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</si>
  <si>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</si>
  <si>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</si>
  <si>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</si>
  <si>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</si>
  <si>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</si>
  <si>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</si>
  <si>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</si>
  <si>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</si>
  <si>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</si>
  <si>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</si>
  <si>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</si>
  <si>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</si>
  <si>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</si>
  <si>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</si>
  <si>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</si>
  <si>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</si>
  <si>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09.460.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</si>
  <si>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</si>
  <si>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</si>
  <si>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</si>
  <si>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</si>
  <si>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</si>
  <si>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</si>
  <si>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</si>
  <si>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</si>
  <si>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</si>
  <si>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</si>
  <si>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</si>
  <si>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</si>
  <si>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</si>
  <si>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</si>
  <si>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</si>
  <si>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</si>
  <si>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</si>
  <si>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</si>
  <si>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</si>
  <si>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</si>
  <si>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</si>
  <si>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</si>
  <si>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</si>
  <si>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</si>
  <si>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</si>
  <si>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</si>
  <si>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</si>
  <si>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</si>
  <si>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</si>
  <si>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</si>
  <si>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</si>
  <si>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</si>
  <si>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</si>
  <si>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</si>
  <si>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</si>
  <si>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</si>
  <si>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</si>
  <si>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</si>
  <si>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</si>
  <si>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</si>
  <si>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</si>
  <si>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</si>
  <si>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</si>
  <si>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</si>
  <si>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</si>
  <si>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</si>
  <si>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</si>
  <si>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</si>
  <si>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</si>
  <si>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</si>
  <si>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</si>
  <si>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</si>
  <si>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</si>
  <si>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</si>
  <si>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</si>
  <si>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</si>
  <si>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</si>
  <si>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</si>
  <si>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</si>
  <si>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</si>
  <si>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</si>
  <si>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</si>
  <si>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</si>
  <si>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</si>
  <si>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</si>
  <si>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</si>
  <si>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</si>
  <si>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</si>
  <si>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</si>
  <si>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</si>
  <si>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21.490.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</si>
  <si>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</si>
  <si>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</si>
  <si>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</si>
  <si>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Citi iepriekš neklasificētie pašu ieņēmumi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</si>
  <si>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</si>
  <si>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</si>
  <si>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</si>
  <si>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</si>
  <si>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</si>
  <si>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</si>
  <si>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</si>
  <si>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</si>
  <si>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</si>
  <si>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Plāns 2016.gadam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</si>
  <si>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</si>
  <si>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</si>
  <si>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</si>
  <si>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</si>
  <si>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</si>
  <si>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</si>
  <si>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</si>
  <si>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</si>
  <si>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</si>
  <si>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</si>
  <si>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</si>
  <si>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</si>
  <si>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</si>
  <si>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</si>
  <si>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</si>
  <si>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</si>
  <si>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</si>
  <si>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</si>
  <si>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</si>
  <si>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</si>
  <si>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</si>
  <si>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</si>
  <si>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</si>
  <si>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</si>
  <si>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</si>
  <si>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</si>
  <si>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</si>
  <si>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Pamatkapitāla palielināšana SIA "Jelgavas pilsētas slimnīca"</t>
  </si>
  <si>
    <t>Pamatkapitāla palielināšana SIA "Jelgavas poliklīnika"</t>
  </si>
  <si>
    <t>Pamatkapitāla palielināšana SIA "Zemgales olimpiskais centrs"</t>
  </si>
  <si>
    <t>Pamatkapitāla palielināšana SIA "Medicīnas sabiedrība OPTIMA 1"</t>
  </si>
  <si>
    <t>Pamatkapitāla palielināšana SIA "Jelgavas ūdens"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</si>
  <si>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</si>
  <si>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</si>
  <si>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</si>
  <si>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</si>
  <si>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</si>
  <si>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</si>
  <si>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Naudas līdzekļu atlikums uz 31.12.2015.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</si>
  <si>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</si>
  <si>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</si>
  <si>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</si>
  <si>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</si>
  <si>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</si>
  <si>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</si>
  <si>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</si>
  <si>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</si>
  <si>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</si>
  <si>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</si>
  <si>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</si>
  <si>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</si>
  <si>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</si>
  <si>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</si>
  <si>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</si>
  <si>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</si>
  <si>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</si>
  <si>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</si>
  <si>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</si>
  <si>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</si>
  <si>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</si>
  <si>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</si>
  <si>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</si>
  <si>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P/ie "Pašvaldības iestāžu centralizētā grāmatvedība" darbības nodrošināšana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</si>
  <si>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</si>
  <si>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</si>
  <si>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</si>
  <si>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</si>
  <si>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</si>
  <si>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</si>
  <si>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</si>
  <si>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</si>
  <si>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</si>
  <si>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</si>
  <si>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</si>
  <si>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P/ie "Jelgavas pilsētas pašvaldības policija" darbības nodrošināšana</t>
  </si>
  <si>
    <t>Ugunsdrošības, ugunsdzēsības, glābšanas un civilās drošības dienesti</t>
  </si>
  <si>
    <t>P/ie "Pašvaldības operatīvās informācijas centrs" darbības nodrošināšana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</si>
  <si>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</si>
  <si>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</si>
  <si>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</si>
  <si>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</si>
  <si>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</si>
  <si>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</si>
  <si>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</si>
  <si>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</si>
  <si>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</si>
  <si>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</si>
  <si>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</si>
  <si>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</si>
  <si>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</si>
  <si>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P/ie "Jelgavas reģionālais tūrisma centrs" darbības nodrošināšana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</si>
  <si>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</si>
  <si>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</si>
  <si>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</si>
  <si>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</si>
  <si>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</si>
  <si>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</si>
  <si>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</si>
  <si>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</si>
  <si>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</si>
  <si>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05.601.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</si>
  <si>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</si>
  <si>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</si>
  <si>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</si>
  <si>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</si>
  <si>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</si>
  <si>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05.xxx</t>
  </si>
  <si>
    <t>Pārējā nekur citur neklasificētā vides aizsardzība</t>
  </si>
  <si>
    <t>Projekts "Integrēta lietus ūdens pārvaldība</t>
  </si>
  <si>
    <t>Pilsētas sanitārā tīrīšana (SIA "Zemgales EKO" funkcija)</t>
  </si>
  <si>
    <t>Ielu, laukumu, publisko dārzu un parku tīrīšana un atkritumu savākšana</t>
  </si>
  <si>
    <t>Latvijas - Lietuvas pārrobežu sadarbības programmas projekts "Vides izpratnes veicināšana Jelgavas un Šauļu pilsētās"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</si>
  <si>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</si>
  <si>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</si>
  <si>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</si>
  <si>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</si>
  <si>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</si>
  <si>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</si>
  <si>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</si>
  <si>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</si>
  <si>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</si>
  <si>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</si>
  <si>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P/ie "Pilsētsaimniecība" darbības nodrošināšana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</si>
  <si>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</si>
  <si>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</si>
  <si>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</si>
  <si>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</si>
  <si>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</si>
  <si>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</si>
  <si>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</si>
  <si>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</si>
  <si>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</si>
  <si>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</si>
  <si>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</si>
  <si>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</si>
  <si>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</si>
  <si>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</si>
  <si>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</si>
  <si>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</si>
  <si>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</si>
  <si>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</si>
  <si>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</si>
  <si>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</si>
  <si>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</si>
  <si>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</si>
  <si>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</si>
  <si>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</si>
  <si>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</si>
  <si>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</si>
  <si>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</si>
  <si>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</si>
  <si>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</si>
  <si>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</si>
  <si>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</si>
  <si>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</si>
  <si>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</si>
  <si>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</si>
  <si>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</si>
  <si>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</si>
  <si>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</si>
  <si>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P/ie "Sporta servisa centrs" darbības nodrošināšana</t>
  </si>
  <si>
    <t>Dotācijas sporta pasākumiem</t>
  </si>
  <si>
    <t>Subsīdijas nodibinājumam "Sporta tālākizglītības atbalsta fonds"</t>
  </si>
  <si>
    <t>Kultūra</t>
  </si>
  <si>
    <t>Bibliotēkas</t>
  </si>
  <si>
    <t>Muzeji un izstādes</t>
  </si>
  <si>
    <t>P/ie "Jelgavas Ģ.Eliasa Vēstures un mākslas muzejs" darbības nodrošināšana</t>
  </si>
  <si>
    <t>Kultūras centri, nami un klubi</t>
  </si>
  <si>
    <t>P/ie "Kultūra" darbības nodrošināšana</t>
  </si>
  <si>
    <t>P/ie "Kultūra" pasākumi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</si>
  <si>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</si>
  <si>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</si>
  <si>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</si>
  <si>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</si>
  <si>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</si>
  <si>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</si>
  <si>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P/ie "Zemgales INFO" darbības nodrošināšana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</si>
  <si>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</si>
  <si>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</si>
  <si>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</si>
  <si>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</si>
  <si>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</si>
  <si>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Projekts "Androgoģija: Tālmācības sistēma bibliotekāriem"</t>
  </si>
  <si>
    <t>09.100.</t>
  </si>
  <si>
    <t>Pirmsskolas izglītība</t>
  </si>
  <si>
    <t>09.200.</t>
  </si>
  <si>
    <t>09.210.</t>
  </si>
  <si>
    <t>09.218.</t>
  </si>
  <si>
    <t>09.218.01.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</si>
  <si>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</si>
  <si>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</si>
  <si>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</si>
  <si>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</si>
  <si>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</si>
  <si>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</si>
  <si>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</si>
  <si>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</si>
  <si>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</si>
  <si>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</si>
  <si>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</si>
  <si>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</si>
  <si>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</si>
  <si>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</si>
  <si>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</si>
  <si>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</si>
  <si>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</si>
  <si>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</si>
  <si>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</si>
  <si>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Projekts "Energoefektīvu risinājumu piemērošana ilgtspējīgām ēkām Jelgavā"</t>
  </si>
  <si>
    <t>Jelgavas vispārizglītojošo skolu uzturēšana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</si>
  <si>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</si>
  <si>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</si>
  <si>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</si>
  <si>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</si>
  <si>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</si>
  <si>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Projekts "Enerģētikas konsultantu rekomendācijas zema patēriņa ēkas izbūvei"</t>
  </si>
  <si>
    <t>09.222.</t>
  </si>
  <si>
    <t>Jelgavas Amatu vidusskolas projektu īstenošana</t>
  </si>
  <si>
    <t>Citi interešu pasākumi, t.sk. Bērnu un jauniešu izglītības centrs "Junda"</t>
  </si>
  <si>
    <t>Jelgavas Mākslas skolas uzturēšana</t>
  </si>
  <si>
    <t>Jelgavas sporta skolu uzturēšana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</si>
  <si>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</si>
  <si>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</si>
  <si>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</si>
  <si>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</si>
  <si>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P/ie "Zemgales reģionālais kompetenču attīstības centrs" darbības nodrošināšana</t>
  </si>
  <si>
    <t>P/ie "Zemgales reģionālais kompetenču attīstības centrs" projektu īstenošana</t>
  </si>
  <si>
    <t>Pārējā izglītības vadība</t>
  </si>
  <si>
    <t>P/ie "Jelgavas izglītības pārvalde" darbības nodrošināšana</t>
  </si>
  <si>
    <t>P/ie "Jelgavas izglītības pārvalde" projektu īstenošana</t>
  </si>
  <si>
    <t>P/ie "Jelgavas izglītības pārvalde" iekļaujošas izglītības atbalsta centrs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</si>
  <si>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</si>
  <si>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</si>
  <si>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</si>
  <si>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</si>
  <si>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</si>
  <si>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</si>
  <si>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</si>
  <si>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</si>
  <si>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</si>
  <si>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</si>
  <si>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</si>
  <si>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</si>
  <si>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</si>
  <si>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</si>
  <si>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</si>
  <si>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</si>
  <si>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</si>
  <si>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</si>
  <si>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</si>
  <si>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</si>
  <si>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</si>
  <si>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</si>
  <si>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</si>
  <si>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</si>
  <si>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</si>
  <si>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10.912.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</si>
  <si>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</si>
  <si>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</si>
  <si>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</si>
  <si>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</si>
  <si>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</si>
  <si>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</si>
  <si>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</si>
  <si>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</si>
  <si>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</si>
  <si>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</si>
  <si>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P/ie "Jelgavas pilsētas bāriņtiesa" darbības nodrošināšana</t>
  </si>
  <si>
    <t>Projekts "Elastīga bērnu uzraudzības pakalpojuma nodrošināšana darbiniekiem, kas strādā nestandarta darba laiku"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</si>
  <si>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</si>
  <si>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</si>
  <si>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</si>
  <si>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</si>
  <si>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</si>
  <si>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P/ie "Jelgavas bērnu sociālās aprūpes centrs" darbības nodrošināšana</t>
  </si>
  <si>
    <t>Higiēnas centrs</t>
  </si>
  <si>
    <t>Pārējā citur neklasificētā sociālā aizsardzība</t>
  </si>
  <si>
    <t>10.911.</t>
  </si>
  <si>
    <t>P/ie "Jelgavas sociālo lietu pārvalde" darbības nodrošināšana</t>
  </si>
  <si>
    <t>Projekts "Lietpratīga pārvaldība un Latvijas pašvaldību veiktspējas uzlabošana"</t>
  </si>
  <si>
    <t>Braukšanas maksas atvieglojumi skolēniem sabiedriskajā transportā</t>
  </si>
  <si>
    <t>Sociālā aizsardzība invaliditātes gadījumā</t>
  </si>
  <si>
    <t>P/ie "Jelgavas bērnu sociālās aprūpes centrs" īslaicīgās sociālās aprūpes grupa</t>
  </si>
  <si>
    <t>PAVISAM IZDEVUMI ( I+II)</t>
  </si>
  <si>
    <t>Valsts nodeva par speciālu atļauju (licenču) izsniegšanu</t>
  </si>
  <si>
    <t>Ieņēmumi no neapbūvēta zemesgabala privatizācijas</t>
  </si>
  <si>
    <t>Pašvaldību budžetu transferti</t>
  </si>
  <si>
    <t>Ieņēmumi par pārējiem sniegtajiem maksas pakalpojumiem</t>
  </si>
  <si>
    <t>Projekts "Integrētu teritoriālo investīciju projektu iesniegumu atlases nodrošināšana Jelgavas pilsētas pašvaldībā"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</si>
  <si>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</si>
  <si>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</si>
  <si>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</si>
  <si>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</si>
  <si>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Pašvaldības īpašumu apsaimniekošana - dotācija SIA "Jelgavas nekustamā īpašuma pārvalde"</t>
  </si>
  <si>
    <t>Ar pašvaldības teritoriju saistīto normatīvo aktu un standartu sagatavošana un ieviešana</t>
  </si>
  <si>
    <t>Jelgavas bigbenda darbības nodrošināšana</t>
  </si>
  <si>
    <t>Jelgavas Amatu vidusskolas uzturēšana</t>
  </si>
  <si>
    <t>Invalīdu rehabilitācijas pasākumi, invalīdu transports</t>
  </si>
  <si>
    <t>Atbalsts gados veciem cilvēkiem</t>
  </si>
  <si>
    <t>GMI un citi naudas maksājumi maznodrošinātām personām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</si>
  <si>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</si>
  <si>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</si>
  <si>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</si>
  <si>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</si>
  <si>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</si>
  <si>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Projekts "Proti un dari"</t>
  </si>
  <si>
    <t>10.127.</t>
  </si>
  <si>
    <t>Projekts "Atver sirdi Zemgalē"</t>
  </si>
  <si>
    <t>7. pielikums</t>
  </si>
  <si>
    <t>JELGAVAS PILSĒTAS PAŠVALDĪBAS 2016.GADA SPECIĀLAIS BUDŽETS ATŠIFRĒJUMĀ PA EKONOMISKĀS KLASIFIKĀCIJAS KODIEM</t>
  </si>
  <si>
    <t>2016.gada plāns</t>
  </si>
  <si>
    <t>Grozījumi + vai -</t>
  </si>
  <si>
    <t>Precizētais plāns uz 28.07.2016</t>
  </si>
  <si>
    <t>01.000. VISPĀRĒJIE VALDĪBAS DIENESTI</t>
  </si>
  <si>
    <t>Izdevumi kopā</t>
  </si>
  <si>
    <t>2000. Preces un pakalpojumi - kopā</t>
  </si>
  <si>
    <t>2100. Mācību, darba un dienesta komandējumi, darba braucieni</t>
  </si>
  <si>
    <t>2200. Pakalpojumi</t>
  </si>
  <si>
    <t>01.111. Izpildvaras institūcija</t>
  </si>
  <si>
    <t>03.000. SABIEDRISKĀ KĀRTĪBA UN DROŠĪBA</t>
  </si>
  <si>
    <t>2300. Krājumi, materiāli, energoresursi, preces, biroja preces un inventārs, kurus neuzskaita kodā 5000</t>
  </si>
  <si>
    <t>03.201. Civilās aizsardzības dienests</t>
  </si>
  <si>
    <t>04.000. EKONOMISKĀ DARBĪBA</t>
  </si>
  <si>
    <t>1000. Atlīdzība - kopā</t>
  </si>
  <si>
    <t>1100. Atalgojums</t>
  </si>
  <si>
    <t>1200. VSAOI, pabalsti, kompensācijas</t>
  </si>
  <si>
    <t>3000. Subsīdijas un dotācijas - kopā</t>
  </si>
  <si>
    <t>3300. Subsīdijas komersantiem sabiedriskā transporta pakalpojumu nodrošināšanai (par pasažieru regulārajiem pārvadājumiem)</t>
  </si>
  <si>
    <t>5000. Pamatkapitāla veidošana - kopā</t>
  </si>
  <si>
    <t>5200. Pamatlīdzekļi</t>
  </si>
  <si>
    <t>04.501. Mērķdotācija SIA Jelgavas autobusu parks sabiedriskā transporta pakalpojuma nodrošināšanai</t>
  </si>
  <si>
    <t>04.511. Ceļu un ielu infrastruktūras funkcionēšana, izmantošana, būvniecība un uzturēšana</t>
  </si>
  <si>
    <t>05.000. VIDES AIZSARDZĪBA</t>
  </si>
  <si>
    <t>3200. Subsīdijas un dotācijas komersantiem, biedrībām un nodibinājumiem</t>
  </si>
  <si>
    <t>05.202. Notekūdeņu apsaimniekošana</t>
  </si>
  <si>
    <t>05.303. Dotācija pašvaldības komersantiem - SB</t>
  </si>
  <si>
    <t>08.000. ATPŪTA, KULTŪRA UN RELIĢIJA</t>
  </si>
  <si>
    <t>08.101. P/ie Sporta servisa centrs darbības nodrošināšana</t>
  </si>
  <si>
    <t>08.221. P/ie Jelgavas Ģ.Eliasa Vēstures un mākslas muzejs darbība nodrošināšana</t>
  </si>
  <si>
    <t>08.231. P/ie Kultūra darbības nodrošināšana</t>
  </si>
  <si>
    <t>09.000. IZGLĪTĪBA</t>
  </si>
  <si>
    <t>2500. Budžeta iestāžu nodokļu, nodevu un naudas sodu maksājumi</t>
  </si>
  <si>
    <t>IZGLĪTĪBAS PĀRVALDES IESTĀDES KOPĀ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</si>
  <si>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</si>
  <si>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</si>
  <si>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 un šīs skolas projektu īstenošana - kopsavilkums</t>
  </si>
  <si>
    <t>09.811. P/ie Jelgavas izglītības pārvalde darbības nodrošināšana</t>
  </si>
  <si>
    <t>09.531. P/ie Zemgales reģiona Kompetenču attīstības centrs darbības nodrošināšana</t>
  </si>
  <si>
    <t>10.000. SOCIĀLĀ AIZSARDZĪBA</t>
  </si>
  <si>
    <t>10.706. P/ie Jelgavas bērnu sociālās aprūpes centrs darbības nodrošināšana</t>
  </si>
  <si>
    <t>Aizdevumu pamatsummas atmaksa</t>
  </si>
  <si>
    <t>F21010000. Naudas līdzekļu atlikums uz perioda beigām</t>
  </si>
  <si>
    <t>KOPĀ izdevumi pēc ekonomiskās klasifikācijas</t>
  </si>
  <si>
    <t>5.pielikums</t>
  </si>
  <si>
    <t xml:space="preserve">                   INFORMĀCIJA PAR JELGAVAS PILSĒTAS PAŠVALDĪBAS ILGTERMIŅA SAISTĪBĀM 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</si>
  <si>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</si>
  <si>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</si>
  <si>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</si>
  <si>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</si>
  <si>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</si>
  <si>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</si>
  <si>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</si>
  <si>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</si>
  <si>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</si>
  <si>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2030-2035</t>
  </si>
  <si>
    <t>KOPĀ</t>
  </si>
  <si>
    <t xml:space="preserve">Valsts kase </t>
  </si>
  <si>
    <t>Siltumtīklu rehabilitācija</t>
  </si>
  <si>
    <t>12.09.2003.</t>
  </si>
  <si>
    <t>Pamatsumma</t>
  </si>
  <si>
    <t>A2/1/F03/539</t>
  </si>
  <si>
    <t>05.05.2027.</t>
  </si>
  <si>
    <t>Valsts kase</t>
  </si>
  <si>
    <t>Autobusu iegāde</t>
  </si>
  <si>
    <t>09.02.2006.</t>
  </si>
  <si>
    <t>A2/1/10/477</t>
  </si>
  <si>
    <t>20.01.2016.</t>
  </si>
  <si>
    <t>4.vsk piebūves projektēšana</t>
  </si>
  <si>
    <t>17.03.2006.</t>
  </si>
  <si>
    <t>A2/1/10/474</t>
  </si>
  <si>
    <t>Skolu dabas zinātņu kabinetu renovācija</t>
  </si>
  <si>
    <t>A2/1/10/475</t>
  </si>
  <si>
    <t>Sv.Trīsvienības baznīcas torņa rekonstrukcijas projekts</t>
  </si>
  <si>
    <t>A2/1/10/476</t>
  </si>
  <si>
    <t>Elektrotīklu pirkšana</t>
  </si>
  <si>
    <t>A2/1/10/487</t>
  </si>
  <si>
    <t>Slimnīcas operāciju bloka remonts</t>
  </si>
  <si>
    <t>27.06.2006.</t>
  </si>
  <si>
    <t>A2/1/10/472</t>
  </si>
  <si>
    <t>ERAF projekta realizācija ar SAC "Jelgava"</t>
  </si>
  <si>
    <t>A2/1/10/473</t>
  </si>
  <si>
    <t>Stāvlaukuma un ielu rekonstrukcija</t>
  </si>
  <si>
    <t>A2/1/10/471</t>
  </si>
  <si>
    <t>20.03.2021.</t>
  </si>
  <si>
    <t>Peldu ielas izbūve</t>
  </si>
  <si>
    <t>13.10.2006.</t>
  </si>
  <si>
    <t>A2/1/10/488</t>
  </si>
  <si>
    <t>PHARE projekts "Satiksmes drošība pie skolām"</t>
  </si>
  <si>
    <t>A2/1/10/485</t>
  </si>
  <si>
    <t>Pašvaldību iestāžu ēku remonts</t>
  </si>
  <si>
    <t>21.06.2007.-</t>
  </si>
  <si>
    <t>A2/1/07/301</t>
  </si>
  <si>
    <t>20.01.2017.</t>
  </si>
  <si>
    <t>Pamatkapitāla palielināšana SIA "JPSlimnīca", "JNMPS"</t>
  </si>
  <si>
    <t>A2/1/07/302</t>
  </si>
  <si>
    <t>Pamatkapitāla palielināšana SIA "ZOC"</t>
  </si>
  <si>
    <t>A2/1/07/303</t>
  </si>
  <si>
    <t>20.03.2022.</t>
  </si>
  <si>
    <t>Pilsētas ielu izbūve, renovācija un remonts</t>
  </si>
  <si>
    <t>A2/1/07/304</t>
  </si>
  <si>
    <t>Infrastruktūras objektu rekonstrukcija un izbūve</t>
  </si>
  <si>
    <t>A2/1/07/305</t>
  </si>
  <si>
    <t>ES fondu atbalstīto projektu priekšfin. un līdzfinansējums</t>
  </si>
  <si>
    <t>A2/1/07/306</t>
  </si>
  <si>
    <t>Energoefektivitātes paaugstināšana 4.vsk., 6.vsk, 4.psk, 1.intern.psk.</t>
  </si>
  <si>
    <t>11.04.2008.-</t>
  </si>
  <si>
    <t>A2/1/10/470</t>
  </si>
  <si>
    <t>20.03.2027.</t>
  </si>
  <si>
    <t>Projekts "Biznesa inkubatora izveide"</t>
  </si>
  <si>
    <t>A2/1/10/468</t>
  </si>
  <si>
    <t>20.02.2022.</t>
  </si>
  <si>
    <t>Pamatkapitāla palielināšana pašvaldības SIA</t>
  </si>
  <si>
    <t>A2/1/10/469</t>
  </si>
  <si>
    <t>Pilsētas ielu un infrastruktūras objektu renovācija</t>
  </si>
  <si>
    <t>A2/1/10/467</t>
  </si>
  <si>
    <t>Dzīvojamā fonda iegāde</t>
  </si>
  <si>
    <t>A2/1/10/466</t>
  </si>
  <si>
    <t xml:space="preserve">Projekts "Publiskās partnerības ieviešana" </t>
  </si>
  <si>
    <t>01.08.2008.-</t>
  </si>
  <si>
    <t>A2/1/10/484</t>
  </si>
  <si>
    <t>20.06.2022.</t>
  </si>
  <si>
    <t>Projekts "Daudzfunkcionālā centra izveide"</t>
  </si>
  <si>
    <t>A2/1/10/465</t>
  </si>
  <si>
    <t>Luksofori Raiņa/ Akadēmijas, Raiņa/Kalpaka ielu krustojumos</t>
  </si>
  <si>
    <t>23.10.2008.-</t>
  </si>
  <si>
    <t>A2/1/10/463</t>
  </si>
  <si>
    <t>Kalnciema ceļa un Tērvetes ielas seguma atjaunošana</t>
  </si>
  <si>
    <t>A2/1/10/464</t>
  </si>
  <si>
    <t>20.09.2027.</t>
  </si>
  <si>
    <t xml:space="preserve">Atraktīvu un pieejamu muzeju attīstība Zemgalē un Ziemeļlietuvā </t>
  </si>
  <si>
    <t>21.04.2009.-</t>
  </si>
  <si>
    <t>A2/1/11/36</t>
  </si>
  <si>
    <t>20.04.2023.</t>
  </si>
  <si>
    <t>Energoefektīva un saskaņota darbība pilsētas attīstībā</t>
  </si>
  <si>
    <t>A2/1/11/42</t>
  </si>
  <si>
    <t>Pārrobežu sadarbības iniciatīva riska vadības sistēmas veidošana</t>
  </si>
  <si>
    <t>19.06.2009.-</t>
  </si>
  <si>
    <t>A2/1/11/41</t>
  </si>
  <si>
    <t>20.05.2023.</t>
  </si>
  <si>
    <t>4. vidusskolas piebūves celtniecība</t>
  </si>
  <si>
    <t>12.08.2009.-</t>
  </si>
  <si>
    <t>A2/1/11/40</t>
  </si>
  <si>
    <t>20.09.2028.</t>
  </si>
  <si>
    <t>Lielupes gultnes tīrīšana un labā krasta aizsargdambja atjaunošana</t>
  </si>
  <si>
    <t>25.08.2009.-</t>
  </si>
  <si>
    <t>A2/1/11/43</t>
  </si>
  <si>
    <t>20.07.2023.</t>
  </si>
  <si>
    <t xml:space="preserve">Transporta, inženierkomunikāciju infrastruktūras izveide Pārlielupē </t>
  </si>
  <si>
    <t>A2/1/11/39</t>
  </si>
  <si>
    <t>Transporta infrastruktūras sakārtošana pilsētas centrā</t>
  </si>
  <si>
    <t>01.12.2009-</t>
  </si>
  <si>
    <t>A2/1/11/38</t>
  </si>
  <si>
    <t>Reģiona nozīmes tūrisma un kultur izglītības centra izveide Jelgavā</t>
  </si>
  <si>
    <t>08.12.2009-</t>
  </si>
  <si>
    <t>A2/1/11/37</t>
  </si>
  <si>
    <t>25.03.2010-</t>
  </si>
  <si>
    <t>A2/1/10/220</t>
  </si>
  <si>
    <t>20.03.2024.</t>
  </si>
  <si>
    <t>A2/1/10/221</t>
  </si>
  <si>
    <t>Satiksmes drošības uzlabošana Rūpniecības - Atmodas ielas posmā</t>
  </si>
  <si>
    <t>20.05.2010-</t>
  </si>
  <si>
    <t>A2/1/10/334</t>
  </si>
  <si>
    <t>Sadarbība mācību programmu kvalitātes uzlabošana</t>
  </si>
  <si>
    <t>11.06.2010-</t>
  </si>
  <si>
    <t>A2/1/10/411</t>
  </si>
  <si>
    <t>Ā.Alunāna memoriālā muzeja pakalpojumu dažādošana</t>
  </si>
  <si>
    <t>02.07.2010-</t>
  </si>
  <si>
    <t>A2/1/10/503</t>
  </si>
  <si>
    <t>14.07.2010-</t>
  </si>
  <si>
    <t>A2/1/10/542</t>
  </si>
  <si>
    <t>Dobeles šosejas rekonstrukcija</t>
  </si>
  <si>
    <t>A2/1/10/543</t>
  </si>
  <si>
    <t>Raiņa, Lielās, Čakstes ielu rekonstrukcijas projekta izstrāde</t>
  </si>
  <si>
    <t>22.10.2010-</t>
  </si>
  <si>
    <t>A2/1/10/899</t>
  </si>
  <si>
    <t>20.05.2024.</t>
  </si>
  <si>
    <t>Mācību projekta moderniz. un infrastr. uzlabošana Amatu vsk.</t>
  </si>
  <si>
    <t>A2/1/11/35</t>
  </si>
  <si>
    <t>20.09.2024.</t>
  </si>
  <si>
    <t>566E</t>
  </si>
  <si>
    <t>11.10.2010-</t>
  </si>
  <si>
    <t>A2/1/11/34</t>
  </si>
  <si>
    <t>20.09.2029.</t>
  </si>
  <si>
    <t>29.07.2010-20.03.2024</t>
  </si>
  <si>
    <t>A2/1/10/599</t>
  </si>
  <si>
    <t>01.09.2010-20.03.2029</t>
  </si>
  <si>
    <t>A2/1/10/708</t>
  </si>
  <si>
    <t>Jelgavas vecpilsētas atjaunošana un pielāgošana</t>
  </si>
  <si>
    <t>01.09.2010-20.03.2024</t>
  </si>
  <si>
    <t>A2/1/10/709</t>
  </si>
  <si>
    <t>27.08.2010-20.03.2029</t>
  </si>
  <si>
    <t>A2/1/10/689</t>
  </si>
  <si>
    <t>Jelgavas speciālo izglītības iestāžu infrastruktūras sakārtošana</t>
  </si>
  <si>
    <t>13.09.2010-20.03.2024</t>
  </si>
  <si>
    <t>A2/1/10/740</t>
  </si>
  <si>
    <t>Jelgavas pašvaldības PII Pulkveža brieža ielā 23a rekonstrukcija</t>
  </si>
  <si>
    <t>24.09.2010-20.03.2024</t>
  </si>
  <si>
    <t>A2/1/10/782</t>
  </si>
  <si>
    <t>Energoefektivitātes paaugstināšana izglītības iestāžu ēkās</t>
  </si>
  <si>
    <t>24.09.2010-20.03.2029</t>
  </si>
  <si>
    <t>A2/1/10/783</t>
  </si>
  <si>
    <t>Kvalitatīvai dabaszinātņu apguvei - materiālās bāzes nodrošināšana</t>
  </si>
  <si>
    <t>A2/1/10/785</t>
  </si>
  <si>
    <t>Sociālās dzīvojamās mājas siltumnoturības uzlabošana</t>
  </si>
  <si>
    <t>02.05.2011-20.04.2025</t>
  </si>
  <si>
    <t>A2/1/11/177</t>
  </si>
  <si>
    <t>Šauļu un Jelgavas pils.pašv. sadarb. kult. un sporta dzīves pilnv.</t>
  </si>
  <si>
    <t>13.05.2011-20.04.2025</t>
  </si>
  <si>
    <t>A2/1/11/204</t>
  </si>
  <si>
    <t>Meliorat. sist. rekonstrukc.cukura rūpn. skartajās terit. Jelgavā</t>
  </si>
  <si>
    <t>26.05.2011-20.04.2025</t>
  </si>
  <si>
    <t>A2/1/11/233</t>
  </si>
  <si>
    <t>Energoefektivitātes paaugstināšana Amatu vidusskolā</t>
  </si>
  <si>
    <t>23.08.2011-20.04.2025</t>
  </si>
  <si>
    <t>A2/1/11/483</t>
  </si>
  <si>
    <t>Mācību aprīkojuma modernizācija un infrastrukt. uzlab. Amatu vsk.</t>
  </si>
  <si>
    <t>07.12.2011-20.04.2025</t>
  </si>
  <si>
    <t>A2/1/11/760</t>
  </si>
  <si>
    <t>A2/1/11/761</t>
  </si>
  <si>
    <t>Radošo industriju attīstība Latvijas un Lietuvas pierobežas reģionā</t>
  </si>
  <si>
    <t>20.03.2012 - 20.03.2026.</t>
  </si>
  <si>
    <t>A2/1/12/65</t>
  </si>
  <si>
    <t>Ielu infrastruktūras un Driksas upes krastmalas sakārtošana</t>
  </si>
  <si>
    <t>04.10.2012 - 20.09.2026.</t>
  </si>
  <si>
    <t>A2/1/12/559</t>
  </si>
  <si>
    <t>Pasta salas labiekārtošana un upju kā tūrisma un aktīvās atpūtas produktu veidošana</t>
  </si>
  <si>
    <t>16.11.2012. - 20.11.2026.</t>
  </si>
  <si>
    <t>A2/1/12/690</t>
  </si>
  <si>
    <t>Hidrotehnisko būvju rekonstrukcija plūdu draudu risku novēršana</t>
  </si>
  <si>
    <t>06.09.2012-20.09.2012.</t>
  </si>
  <si>
    <t>A2/1/12/493</t>
  </si>
  <si>
    <t>Lietuvas šosejas rekonstrukcija</t>
  </si>
  <si>
    <t>25.09.2012. - 20.09.2026.</t>
  </si>
  <si>
    <t>A2/1/12/532</t>
  </si>
  <si>
    <t>PII Skautu iela 1a iegāde</t>
  </si>
  <si>
    <t>14.05.2013. - 20.05.2033.</t>
  </si>
  <si>
    <t>A2/1/13/174</t>
  </si>
  <si>
    <t>PII "Vārpiņa" rekonstrukcija</t>
  </si>
  <si>
    <t>10.07.2013.-20.07.2033.</t>
  </si>
  <si>
    <t>A2/1/13/341</t>
  </si>
  <si>
    <t>Vides izpratnes veicināšana Jelgavas un Šauļu pilsētās</t>
  </si>
  <si>
    <t>07.08.2013. - 20.07.2033.</t>
  </si>
  <si>
    <t>A2/1/13/395</t>
  </si>
  <si>
    <t>Ielu apgaismojums - p/ie "Pilsētsaimniecība"</t>
  </si>
  <si>
    <t>27.08.2013.-20.08.2033.</t>
  </si>
  <si>
    <t>A2/1/13/432</t>
  </si>
  <si>
    <t>PII Ganību ielā 66 rekonstrukcija - II kārta</t>
  </si>
  <si>
    <t>27.08.2013.- 20.08.2033.</t>
  </si>
  <si>
    <t>A2/1/13/444</t>
  </si>
  <si>
    <t xml:space="preserve">Pasta salas labiekārtošana </t>
  </si>
  <si>
    <t>27.11.2013.- 20.11.2033.</t>
  </si>
  <si>
    <t>A2/1/13/996</t>
  </si>
  <si>
    <t>Ganību iela II kārta</t>
  </si>
  <si>
    <t>28.01.2014.- 20.01.2034</t>
  </si>
  <si>
    <t>A2/1/14/16</t>
  </si>
  <si>
    <t>Jāņa kolektora rekonstrukcija plūdu draudu novēršanai</t>
  </si>
  <si>
    <t>13.03.2014.-20.03.2034.</t>
  </si>
  <si>
    <t>A2/1/14/124</t>
  </si>
  <si>
    <t>Ganību iela I kārta</t>
  </si>
  <si>
    <t>27.03.2014.-20.03.2034.</t>
  </si>
  <si>
    <t>A2/1/14/185</t>
  </si>
  <si>
    <t>Transporta infrastruktūras izbūve - Aviācijas iela</t>
  </si>
  <si>
    <t>22.05.2014.- 20.05.2034.</t>
  </si>
  <si>
    <t>A2/1/14/330</t>
  </si>
  <si>
    <t>Satiksmes termināls</t>
  </si>
  <si>
    <t>25.05.2014.-20.05.2034.</t>
  </si>
  <si>
    <t>A2/1/14/341</t>
  </si>
  <si>
    <t>JPPPII "Rotaļa" rekonstrukcija</t>
  </si>
  <si>
    <t>15.07.2014. - 20.06.2034.</t>
  </si>
  <si>
    <t>A2/1/14/448</t>
  </si>
  <si>
    <t xml:space="preserve">JPPPII Skautu ielā 1a rekonstr. </t>
  </si>
  <si>
    <t>31.07.2014. - 20.07.2034.</t>
  </si>
  <si>
    <t>A2/1/14/512</t>
  </si>
  <si>
    <t>Kultūras nama jumta remonts</t>
  </si>
  <si>
    <t>624E</t>
  </si>
  <si>
    <t>19.08.2014. - 20.08.2034.</t>
  </si>
  <si>
    <t>A2/1/14/562</t>
  </si>
  <si>
    <t>Kompleksi risinājumi 1.internātpamatskolā"</t>
  </si>
  <si>
    <t>12.09.2014. - 20.09.2034.</t>
  </si>
  <si>
    <t>A2/1/14/652</t>
  </si>
  <si>
    <t>Jelgavas 1.internātpamatskolas rekonstrukcijas darbi</t>
  </si>
  <si>
    <t>A2/1/14/653</t>
  </si>
  <si>
    <t>Lietuvas šosejas seguma atjaunošana</t>
  </si>
  <si>
    <t>21.11.2014. - 20.11.2034.</t>
  </si>
  <si>
    <t>A2/1/14/890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</si>
  <si>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</si>
  <si>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</si>
  <si>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</si>
  <si>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</si>
  <si>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</si>
  <si>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</si>
  <si>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</si>
  <si>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</si>
  <si>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</si>
  <si>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</si>
  <si>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</si>
  <si>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</si>
  <si>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</si>
  <si>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</si>
  <si>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</si>
  <si>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</si>
  <si>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</si>
  <si>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</si>
  <si>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</si>
  <si>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</si>
  <si>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</si>
  <si>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Priekšfinansējuma atmaksas uz 27.01.2016.</t>
  </si>
  <si>
    <t>Plānotās priekšfinansējuma atmaksas</t>
  </si>
  <si>
    <t xml:space="preserve">Bez pirmstermiņa atmaksām </t>
  </si>
  <si>
    <t>Galvojumi:</t>
  </si>
  <si>
    <t>SIA Jelgavas ūdens - Ūdenssaimniecība II kārta</t>
  </si>
  <si>
    <t>03.12.2010. - 20.12.2030.</t>
  </si>
  <si>
    <t>A/1/10/1025</t>
  </si>
  <si>
    <t>Swdbank</t>
  </si>
  <si>
    <t>12.09.2012. - 12.09.2019.</t>
  </si>
  <si>
    <t>12-022694-IN/1</t>
  </si>
  <si>
    <t>SIA Jelgavas ūdens - Ūdenssaimniecība III kārta</t>
  </si>
  <si>
    <t>18.12.2013. - 20.12.2030.</t>
  </si>
  <si>
    <t>G/13/1206</t>
  </si>
  <si>
    <t>SIA Jelgavas ūdens - Ūdenssaimniecība IV kārta</t>
  </si>
  <si>
    <t>16.10.2015 - 20.09.2025</t>
  </si>
  <si>
    <t>G/15/580</t>
  </si>
  <si>
    <t>Galvojumu saistības kopā</t>
  </si>
  <si>
    <t>PAVISAM KOPĀ</t>
  </si>
  <si>
    <t xml:space="preserve"> Kopā pamatsummas                  </t>
  </si>
  <si>
    <t>t.sk.2275. Pašvaldību līdzekļi neparedzētiem gadījumiem</t>
  </si>
  <si>
    <t>4000. Procentu izdevumi - kopā</t>
  </si>
  <si>
    <t>4300. Pārējie procentu maksājumi (Valsts kasei)</t>
  </si>
  <si>
    <t>5100. Nemateriālie ieguldījumi</t>
  </si>
  <si>
    <t>7000. Uzturēšanas izdevumu transferti, pašu resursu maksājumi, starptautiskā sadarbība- kopā</t>
  </si>
  <si>
    <t>7200. Pašvaldību uzturēšanas izdevumu transferti</t>
  </si>
  <si>
    <t>t.sk.7260. Pašvaldības iemaksa pašvaldību finanšu izlīdzināšanas fondā</t>
  </si>
  <si>
    <t>7700. Starptautiskā sadarbība</t>
  </si>
  <si>
    <t>01.113. Projekts - Komunikācija ar sabiedrību tās iesaistei pašvaldības lēmumu pieņemšanā</t>
  </si>
  <si>
    <t>01.114. Projekts - Integrētu teritoriālo investīciju projektu iesniegumu atlases nodrošināšana Jelgavas pilsētas pašvaldībā</t>
  </si>
  <si>
    <t>01.122. Nekustamā īpašuma nodokļa u.c.pašvaldības ieņēmumu administrēšana</t>
  </si>
  <si>
    <t>01.123. P/ie Pašvaldības iestāžu centralizētā grāmatvedība darbības nodrošināšana</t>
  </si>
  <si>
    <t>01.124. Zvērināto auditoru pakalpojumi un grāmatvedības programmas Horizon uzturēšana</t>
  </si>
  <si>
    <t>01.331. Centralizēto datoru un datortīklu uzturēšana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</si>
  <si>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</si>
  <si>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</si>
  <si>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</si>
  <si>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01.833. Iemaksas pašvaldību finanšu izlīdzināšanas fondā</t>
  </si>
  <si>
    <t>01.890.  Izdevumi neparedzētiem gadījumiem</t>
  </si>
  <si>
    <t>03.111. P/ie Jelgavas pilsētas pašvaldības policija darbības nodrošināšana</t>
  </si>
  <si>
    <t>03.202. P/ie Pašvaldības operatīvās informācijas centrs darbības nodrošināšana</t>
  </si>
  <si>
    <t>03.205. Projekts  - Ikdienas negadījumu un katastrofu novēršana Baltijā</t>
  </si>
  <si>
    <t>04.515. Dotācija zaudējumu kompensācijai pašvaldības SIA Jelgavas autobusu parks</t>
  </si>
  <si>
    <t>04.733. P/ie Jelgavas reģionālais tūrisma centrs darbības nodrošināšana</t>
  </si>
  <si>
    <t>04.901. Zemes reformas darbība, zemes īpašuma un lietošanas tiesību pārveidošana</t>
  </si>
  <si>
    <t>04.905. Biedrība Zemgales reģionālā enerģētikas aģentūra - darbības nodrošināšana</t>
  </si>
  <si>
    <t>04.909. Dotācija Zemgales plānošanas reģionam</t>
  </si>
  <si>
    <t>05.101. Ielu, laukumu, publisko dārzu un parku tīrīšana, atkritumu savākšana</t>
  </si>
  <si>
    <t>05.102.  Pilsētas sanitārā tīrīšana - SIA Zemgales EKO funkcija</t>
  </si>
  <si>
    <t>05.601. Latvijas - Lietuvas pārrobežu sadarbības programmas projekts - Vides izpratnes veicināšana Jelgavas un Šauļu pilsētās</t>
  </si>
  <si>
    <t>05.602. Projekts - Integrēta lietusūdens pārvaldība</t>
  </si>
  <si>
    <t>06.000. TERITORIJU UN MĀJOKĻU APSAIMNIEKOŠANA</t>
  </si>
  <si>
    <t>06.201. Projektu sagatavošana un teritoriju attīstība</t>
  </si>
  <si>
    <t>06.401. Ielu apgaismošana</t>
  </si>
  <si>
    <t>06.601. P/ie Pilsētsaimniecība darbības nodrošināšana</t>
  </si>
  <si>
    <t>06.602. Pašvaldības teritorijas, mežu un kapsētu apsaimniekošana, klaiņojošo dzīvnieku likvidācija</t>
  </si>
  <si>
    <t>06.603. Pašvaldības īpašumu aipsaimniekošana - SIA NĪP</t>
  </si>
  <si>
    <t>06.604. Pašvaldības dzīvokļu pārvaldīšana, remonts, veco māju nojaukšana</t>
  </si>
  <si>
    <t>06.606. Ar pašvaldības teritoriju saistīto normatīvo aktu un standartu sagatavošana un ieviešana</t>
  </si>
  <si>
    <t>07.000. VESELĪBA</t>
  </si>
  <si>
    <t>6000. Sociālie pabalsti - kopā</t>
  </si>
  <si>
    <t>6200. Pensijas un sociālie pabalsti naudā</t>
  </si>
  <si>
    <t>6300. Sociālie pabalsti natūrā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</si>
  <si>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</si>
  <si>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</si>
  <si>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</si>
  <si>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</si>
  <si>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2400. Izdevumi periodikas iegādei</t>
  </si>
  <si>
    <t>08.103. Dotācijas sporta pasākumiem</t>
  </si>
  <si>
    <t>08.105. Subsidija nodibinājumam Sporta tālākizglītības atbalsta fonds</t>
  </si>
  <si>
    <t>08.212. Projekts - Androgoģija: Tālmācības sistēma bibliotekāriem</t>
  </si>
  <si>
    <t>08.232. P/ie Kultūra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</si>
  <si>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</si>
  <si>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</si>
  <si>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</si>
  <si>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</si>
  <si>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</si>
  <si>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08.331. P/ie Zemgales INFO darbības nodrošināšana</t>
  </si>
  <si>
    <t>08.401. Dotācijas projektu realizācijai NVO</t>
  </si>
  <si>
    <t>08.402. Kultūras padomes finansētie pasākumi</t>
  </si>
  <si>
    <t>08.403. Subsīdija nodibinājumam Kultūras tālākizglītības atbalsta fonds</t>
  </si>
  <si>
    <t>08.405. Dotācijas reliģiskajām un citām biedrībām un nodibinājumiem- fin.nod.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</si>
  <si>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</si>
  <si>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</si>
  <si>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</si>
  <si>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09.511. Pārējie interešu izglītības pasākumi, t.sk. BJIC Junda</t>
  </si>
  <si>
    <t>09.512. Jelgavas Mākslas skolas darbības nodrošināšana</t>
  </si>
  <si>
    <t>09.518. Bērnu un jauniešu centra JUNDA projektu īstenošana</t>
  </si>
  <si>
    <t>09.812.3. iestādes Jelgavas izglītības pārvalde iekļaujošas izglītības atbalsta centrs</t>
  </si>
  <si>
    <t>09.218. Projekts - Energoefektīvu risinājumu piemērošana ilgtspējīgām ēkām Jelgavā</t>
  </si>
  <si>
    <t>09.218.01. Projekts  - Enerģētikas konsultantu rekomendācijas zema patēriņa ēkas izbūvei</t>
  </si>
  <si>
    <t>09.513. Jelgavas sporta skolu darbības nodrošināšana - kopsavilkums</t>
  </si>
  <si>
    <t>09.513.1. Jelgavas Bērnu un jaunatnes sporta skola</t>
  </si>
  <si>
    <t>09.513.2. Jelgavas Specializētā peldēšanas skola</t>
  </si>
  <si>
    <t>09.513.3. Jelgavas Ledus sporta skola</t>
  </si>
  <si>
    <t>09.521. Subsīdija Izglītības atbalsta fondam</t>
  </si>
  <si>
    <t>09.522. Subsīdija J.Bisenieka atbalsta fondam</t>
  </si>
  <si>
    <t>09.532. P/ie Zemgales reģiona Kompetenču attīstības centrs projektu īstenošana</t>
  </si>
  <si>
    <t>09.533. Projekts - Proti un dari</t>
  </si>
  <si>
    <t>6400. Pārējie klasifikācijā neminētie maksājumi iedzīvotājiem natūrā un kompensācijas</t>
  </si>
  <si>
    <t>10.121. Invalīdu rehabilitācijas pasākumi, invalīdu transporta izdevumi u.c.kompensācijas</t>
  </si>
  <si>
    <t>10.122. Dienas aprūpes centrs pilngadīgām personām ar smagiem funkcionāliem traucējumiem</t>
  </si>
  <si>
    <t>10.123. Dienas centrs Integra</t>
  </si>
  <si>
    <t>10.124. Dienas centrs Atbalsts</t>
  </si>
  <si>
    <t>10.125. Grupu dzīvokļi</t>
  </si>
  <si>
    <t>10.127. Projekts - Atver sirdi Zemgalē</t>
  </si>
  <si>
    <t>10.201. Sociālās un mediciniskās aprūpes centrs</t>
  </si>
  <si>
    <t>10.202. Palīdzība veciem cilvēkiem</t>
  </si>
  <si>
    <t>10.402. Sociālā palīdzība ģimenēm ar bērniem un vardarībā cietušo bērnu rehabilitācija</t>
  </si>
  <si>
    <t>10.403. P/ie Jelgavas pilsētas bāriņtiesa darbības nodrošināšana</t>
  </si>
  <si>
    <t>10.407. Projekts - Elastīga bērnu uzraudzības pakalpojuma nodrošināšana darbiniekiem, kas strādā nestandarta darba laiku</t>
  </si>
  <si>
    <t>10.504. Atbalsts Bezdarba gadījumā</t>
  </si>
  <si>
    <t>10.601. Dzīvokļa pabalsts un pabalsts individuālās apkures nodrošināšanai</t>
  </si>
  <si>
    <t>10.701. Sociālā māja un sociālie dzīvokļi</t>
  </si>
  <si>
    <t>10.704. GMI un citi naudas maksājumi maznodrošinātām un neaizsargātām personām</t>
  </si>
  <si>
    <t>10.705.2. JSLP Naktspatversme</t>
  </si>
  <si>
    <t>10.707. Higiēnas centrs</t>
  </si>
  <si>
    <t>10.709. P/ie Jelgavas bērnu sociālās aprūpes centrs str. Krīzes centrs</t>
  </si>
  <si>
    <t>10.911. P/ie Jelgavas Sociālo lietu pārvalde darbības nodrošināšana</t>
  </si>
  <si>
    <t>10.921. Pabalsti ārkārtas gadījumos, citi pabalsti un maksājumi</t>
  </si>
  <si>
    <t>10.922. Braukšanas maksas atvieglojumi skolēniem sabiedriskajā transportā</t>
  </si>
  <si>
    <t>F40020000 Aizdevumu pamatsummu atmaksa</t>
  </si>
  <si>
    <t>F50020000. Akcijas un cita līdzdalība komersantu pašu kapitālā</t>
  </si>
  <si>
    <t>SIA Zemgales olimpiskais centrs - pamatkapitāla palielināšana</t>
  </si>
  <si>
    <t>SIA Jelgavas ūdens - pamatkapitāla palielināšana</t>
  </si>
  <si>
    <t>SIA Medicīnas sabiedrība Optima - pamatkapitāla palielināšana</t>
  </si>
  <si>
    <t>JELGAVAS PILSĒTAS PAŠVALDĪBAS 2016.GADA PAMATBUDŽETS ATŠIFRĒJUMĀ PA EKONOMISKĀS KLASIFIKĀCIJAS KODIEM</t>
  </si>
  <si>
    <t>4. pielikums</t>
  </si>
  <si>
    <t>10.912. Projekts - Lietpratīga pārvaldība un Latvijas pašvaldību veiktspējas uzlabošana</t>
  </si>
  <si>
    <t>Jelgavas kultūras nama iekšējo komunikāciju nomaiņai, telpu rem.</t>
  </si>
  <si>
    <t>Priekšfinansējuma  atmaksa</t>
  </si>
  <si>
    <t>Plānots</t>
  </si>
  <si>
    <t>P/ie "Jelgavas pilsētas bibliotēka" darbības nodrošināšana</t>
  </si>
  <si>
    <t>08.211. P/ie Jelgavas pilsētas bibliotēka darbības nodrošināšana</t>
  </si>
  <si>
    <t>SAISTOŠAJIEM NOTEIKUMIEM Nr.16-17</t>
  </si>
  <si>
    <t>28.07.2016.prot.Nr.8/1</t>
  </si>
  <si>
    <t>28.07.2016.prot. Nr.8/1</t>
  </si>
  <si>
    <r>
      <t>28.07.2016.prot. Nr.</t>
    </r>
    <r>
      <rPr>
        <u/>
        <sz val="11"/>
        <rFont val="Times New Roman"/>
        <family val="1"/>
        <charset val="186"/>
      </rPr>
      <t>8/1</t>
    </r>
  </si>
  <si>
    <r>
      <t>28.07.2016.prot.Nr.</t>
    </r>
    <r>
      <rPr>
        <u/>
        <sz val="11"/>
        <rFont val="Times New Roman"/>
        <family val="1"/>
        <charset val="186"/>
      </rPr>
      <t>8/1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</si>
</sst>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0.000%"/>
    <numFmt numFmtId="166" formatCode="_-* #,##0\ _L_s_-;\-* #,##0\ _L_s_-;_-* &quot;-&quot;??\ _L_s_-;_-@_-"/>
    <numFmt numFmtId="167" formatCode="#,##0.00_ ;\-#,##0.00\ 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Arial"/>
      <family val="2"/>
      <charset val="186"/>
    </font>
    <font>
      <u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1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0"/>
  </cellStyleXfs>
  <cellXfs count="4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 indent="2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11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wrapText="1" indent="2"/>
    </xf>
    <xf numFmtId="0" fontId="6" fillId="0" borderId="1" xfId="0" applyFont="1" applyBorder="1"/>
    <xf numFmtId="0" fontId="10" fillId="0" borderId="1" xfId="0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3" fontId="7" fillId="3" borderId="1" xfId="0" applyNumberFormat="1" applyFont="1" applyFill="1" applyBorder="1"/>
    <xf numFmtId="3" fontId="7" fillId="0" borderId="1" xfId="0" applyNumberFormat="1" applyFont="1" applyBorder="1"/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/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left" wrapText="1" indent="2"/>
    </xf>
    <xf numFmtId="3" fontId="6" fillId="4" borderId="1" xfId="0" applyNumberFormat="1" applyFont="1" applyFill="1" applyBorder="1"/>
    <xf numFmtId="3" fontId="10" fillId="0" borderId="1" xfId="0" applyNumberFormat="1" applyFont="1" applyBorder="1"/>
    <xf numFmtId="164" fontId="14" fillId="0" borderId="2" xfId="0" applyNumberFormat="1" applyFont="1" applyFill="1" applyBorder="1" applyAlignment="1">
      <alignment horizontal="right" vertical="top"/>
    </xf>
    <xf numFmtId="3" fontId="15" fillId="0" borderId="1" xfId="0" applyNumberFormat="1" applyFont="1" applyBorder="1"/>
    <xf numFmtId="164" fontId="13" fillId="4" borderId="1" xfId="0" applyNumberFormat="1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left" wrapText="1"/>
    </xf>
    <xf numFmtId="3" fontId="13" fillId="4" borderId="1" xfId="0" applyNumberFormat="1" applyFont="1" applyFill="1" applyBorder="1" applyAlignment="1">
      <alignment horizontal="right"/>
    </xf>
    <xf numFmtId="3" fontId="13" fillId="4" borderId="1" xfId="0" applyNumberFormat="1" applyFont="1" applyFill="1" applyBorder="1"/>
    <xf numFmtId="0" fontId="14" fillId="0" borderId="0" xfId="0" applyFont="1" applyAlignment="1">
      <alignment horizontal="left" wrapText="1" indent="2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7" fillId="3" borderId="1" xfId="0" applyNumberFormat="1" applyFont="1" applyFill="1" applyBorder="1"/>
    <xf numFmtId="3" fontId="12" fillId="3" borderId="1" xfId="0" applyNumberFormat="1" applyFont="1" applyFill="1" applyBorder="1"/>
    <xf numFmtId="3" fontId="12" fillId="0" borderId="1" xfId="0" applyNumberFormat="1" applyFont="1" applyBorder="1"/>
    <xf numFmtId="3" fontId="10" fillId="4" borderId="1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8" fillId="0" borderId="1" xfId="0" applyNumberFormat="1" applyFont="1" applyBorder="1"/>
    <xf numFmtId="3" fontId="17" fillId="2" borderId="1" xfId="0" applyNumberFormat="1" applyFont="1" applyFill="1" applyBorder="1"/>
    <xf numFmtId="3" fontId="19" fillId="0" borderId="1" xfId="0" applyNumberFormat="1" applyFont="1" applyBorder="1"/>
    <xf numFmtId="0" fontId="16" fillId="0" borderId="0" xfId="1" applyFont="1"/>
    <xf numFmtId="0" fontId="16" fillId="0" borderId="0" xfId="2" applyFont="1" applyFill="1" applyAlignment="1">
      <alignment horizontal="right"/>
    </xf>
    <xf numFmtId="0" fontId="16" fillId="0" borderId="0" xfId="1" applyFont="1" applyFill="1" applyBorder="1" applyAlignment="1">
      <alignment horizontal="right"/>
    </xf>
    <xf numFmtId="0" fontId="13" fillId="5" borderId="1" xfId="1" applyFont="1" applyFill="1" applyBorder="1" applyAlignment="1">
      <alignment horizontal="center" vertical="center" wrapText="1"/>
    </xf>
    <xf numFmtId="3" fontId="16" fillId="5" borderId="0" xfId="1" applyNumberFormat="1" applyFont="1" applyFill="1" applyAlignment="1">
      <alignment horizontal="right" vertical="top" wrapText="1"/>
    </xf>
    <xf numFmtId="3" fontId="13" fillId="5" borderId="0" xfId="1" applyNumberFormat="1" applyFont="1" applyFill="1" applyAlignment="1">
      <alignment horizontal="right" vertical="top" wrapText="1"/>
    </xf>
    <xf numFmtId="0" fontId="22" fillId="0" borderId="0" xfId="2"/>
    <xf numFmtId="0" fontId="15" fillId="0" borderId="0" xfId="2" applyFont="1" applyFill="1"/>
    <xf numFmtId="0" fontId="15" fillId="0" borderId="0" xfId="2" applyFont="1" applyAlignment="1">
      <alignment vertical="center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26" fillId="0" borderId="0" xfId="2" applyFont="1"/>
    <xf numFmtId="0" fontId="27" fillId="2" borderId="5" xfId="2" applyFont="1" applyFill="1" applyBorder="1" applyAlignment="1">
      <alignment horizontal="center" vertical="center"/>
    </xf>
    <xf numFmtId="0" fontId="27" fillId="6" borderId="5" xfId="2" applyFont="1" applyFill="1" applyBorder="1" applyAlignment="1">
      <alignment vertical="center"/>
    </xf>
    <xf numFmtId="4" fontId="27" fillId="6" borderId="5" xfId="2" applyNumberFormat="1" applyFont="1" applyFill="1" applyBorder="1" applyAlignment="1">
      <alignment vertical="center"/>
    </xf>
    <xf numFmtId="0" fontId="27" fillId="6" borderId="6" xfId="2" applyFont="1" applyFill="1" applyBorder="1" applyAlignment="1">
      <alignment vertical="center"/>
    </xf>
    <xf numFmtId="0" fontId="27" fillId="6" borderId="7" xfId="2" applyFont="1" applyFill="1" applyBorder="1" applyAlignment="1">
      <alignment horizontal="center" vertical="center"/>
    </xf>
    <xf numFmtId="0" fontId="22" fillId="0" borderId="0" xfId="2" applyAlignment="1">
      <alignment vertical="center"/>
    </xf>
    <xf numFmtId="0" fontId="27" fillId="2" borderId="10" xfId="2" applyFont="1" applyFill="1" applyBorder="1" applyAlignment="1">
      <alignment horizontal="center" vertical="center"/>
    </xf>
    <xf numFmtId="3" fontId="27" fillId="2" borderId="11" xfId="2" applyNumberFormat="1" applyFont="1" applyFill="1" applyBorder="1" applyAlignment="1">
      <alignment horizontal="center" vertical="center"/>
    </xf>
    <xf numFmtId="0" fontId="27" fillId="2" borderId="12" xfId="2" applyFont="1" applyFill="1" applyBorder="1" applyAlignment="1">
      <alignment horizontal="center" vertical="center"/>
    </xf>
    <xf numFmtId="0" fontId="27" fillId="6" borderId="13" xfId="2" applyFont="1" applyFill="1" applyBorder="1" applyAlignment="1">
      <alignment horizontal="center" vertical="center"/>
    </xf>
    <xf numFmtId="0" fontId="26" fillId="0" borderId="15" xfId="3" applyFont="1" applyFill="1" applyBorder="1" applyAlignment="1">
      <alignment horizontal="center" wrapText="1"/>
    </xf>
    <xf numFmtId="0" fontId="26" fillId="0" borderId="15" xfId="3" applyFont="1" applyFill="1" applyBorder="1" applyAlignment="1">
      <alignment horizontal="center"/>
    </xf>
    <xf numFmtId="4" fontId="26" fillId="0" borderId="15" xfId="3" applyNumberFormat="1" applyFont="1" applyFill="1" applyBorder="1"/>
    <xf numFmtId="4" fontId="26" fillId="0" borderId="15" xfId="2" applyNumberFormat="1" applyFont="1" applyFill="1" applyBorder="1"/>
    <xf numFmtId="4" fontId="26" fillId="7" borderId="16" xfId="3" applyNumberFormat="1" applyFont="1" applyFill="1" applyBorder="1"/>
    <xf numFmtId="0" fontId="22" fillId="0" borderId="0" xfId="3" applyFill="1"/>
    <xf numFmtId="0" fontId="26" fillId="0" borderId="18" xfId="3" applyFont="1" applyFill="1" applyBorder="1" applyAlignment="1">
      <alignment horizontal="center" wrapText="1"/>
    </xf>
    <xf numFmtId="0" fontId="26" fillId="0" borderId="18" xfId="3" applyFont="1" applyFill="1" applyBorder="1" applyAlignment="1">
      <alignment horizontal="center"/>
    </xf>
    <xf numFmtId="165" fontId="26" fillId="0" borderId="18" xfId="3" applyNumberFormat="1" applyFont="1" applyFill="1" applyBorder="1" applyAlignment="1">
      <alignment horizontal="center"/>
    </xf>
    <xf numFmtId="4" fontId="28" fillId="0" borderId="18" xfId="3" applyNumberFormat="1" applyFont="1" applyFill="1" applyBorder="1"/>
    <xf numFmtId="4" fontId="26" fillId="0" borderId="18" xfId="3" applyNumberFormat="1" applyFont="1" applyFill="1" applyBorder="1"/>
    <xf numFmtId="3" fontId="26" fillId="0" borderId="18" xfId="3" applyNumberFormat="1" applyFont="1" applyFill="1" applyBorder="1"/>
    <xf numFmtId="4" fontId="26" fillId="7" borderId="19" xfId="3" applyNumberFormat="1" applyFont="1" applyFill="1" applyBorder="1"/>
    <xf numFmtId="0" fontId="26" fillId="0" borderId="21" xfId="3" applyFont="1" applyFill="1" applyBorder="1" applyAlignment="1">
      <alignment horizontal="center" wrapText="1"/>
    </xf>
    <xf numFmtId="14" fontId="26" fillId="0" borderId="21" xfId="3" applyNumberFormat="1" applyFont="1" applyFill="1" applyBorder="1" applyAlignment="1">
      <alignment horizontal="center"/>
    </xf>
    <xf numFmtId="4" fontId="26" fillId="0" borderId="21" xfId="3" applyNumberFormat="1" applyFont="1" applyFill="1" applyBorder="1"/>
    <xf numFmtId="0" fontId="26" fillId="0" borderId="21" xfId="3" applyFont="1" applyFill="1" applyBorder="1"/>
    <xf numFmtId="4" fontId="26" fillId="7" borderId="22" xfId="3" applyNumberFormat="1" applyFont="1" applyFill="1" applyBorder="1"/>
    <xf numFmtId="0" fontId="26" fillId="0" borderId="24" xfId="3" applyFont="1" applyFill="1" applyBorder="1" applyAlignment="1">
      <alignment horizontal="center" wrapText="1"/>
    </xf>
    <xf numFmtId="0" fontId="26" fillId="0" borderId="24" xfId="3" applyFont="1" applyFill="1" applyBorder="1" applyAlignment="1">
      <alignment horizontal="center"/>
    </xf>
    <xf numFmtId="165" fontId="26" fillId="0" borderId="24" xfId="3" applyNumberFormat="1" applyFont="1" applyFill="1" applyBorder="1" applyAlignment="1">
      <alignment horizontal="center"/>
    </xf>
    <xf numFmtId="3" fontId="28" fillId="0" borderId="24" xfId="3" applyNumberFormat="1" applyFont="1" applyFill="1" applyBorder="1"/>
    <xf numFmtId="4" fontId="28" fillId="0" borderId="24" xfId="3" applyNumberFormat="1" applyFont="1" applyFill="1" applyBorder="1"/>
    <xf numFmtId="0" fontId="26" fillId="0" borderId="24" xfId="3" applyFont="1" applyFill="1" applyBorder="1"/>
    <xf numFmtId="4" fontId="26" fillId="7" borderId="25" xfId="3" applyNumberFormat="1" applyFont="1" applyFill="1" applyBorder="1"/>
    <xf numFmtId="0" fontId="26" fillId="0" borderId="15" xfId="3" applyFont="1" applyFill="1" applyBorder="1"/>
    <xf numFmtId="1" fontId="28" fillId="0" borderId="18" xfId="3" applyNumberFormat="1" applyFont="1" applyFill="1" applyBorder="1"/>
    <xf numFmtId="1" fontId="26" fillId="0" borderId="18" xfId="3" applyNumberFormat="1" applyFont="1" applyFill="1" applyBorder="1"/>
    <xf numFmtId="0" fontId="26" fillId="0" borderId="18" xfId="3" applyFont="1" applyFill="1" applyBorder="1"/>
    <xf numFmtId="0" fontId="26" fillId="0" borderId="21" xfId="3" applyFont="1" applyFill="1" applyBorder="1" applyAlignment="1">
      <alignment horizontal="center"/>
    </xf>
    <xf numFmtId="3" fontId="26" fillId="0" borderId="24" xfId="3" applyNumberFormat="1" applyFont="1" applyFill="1" applyBorder="1"/>
    <xf numFmtId="1" fontId="28" fillId="0" borderId="24" xfId="3" applyNumberFormat="1" applyFont="1" applyFill="1" applyBorder="1"/>
    <xf numFmtId="1" fontId="26" fillId="0" borderId="24" xfId="3" applyNumberFormat="1" applyFont="1" applyFill="1" applyBorder="1"/>
    <xf numFmtId="3" fontId="28" fillId="0" borderId="18" xfId="3" applyNumberFormat="1" applyFont="1" applyFill="1" applyBorder="1"/>
    <xf numFmtId="14" fontId="26" fillId="0" borderId="24" xfId="3" applyNumberFormat="1" applyFont="1" applyFill="1" applyBorder="1" applyAlignment="1">
      <alignment horizontal="center"/>
    </xf>
    <xf numFmtId="3" fontId="26" fillId="0" borderId="21" xfId="3" applyNumberFormat="1" applyFont="1" applyFill="1" applyBorder="1"/>
    <xf numFmtId="14" fontId="26" fillId="0" borderId="15" xfId="3" applyNumberFormat="1" applyFont="1" applyFill="1" applyBorder="1" applyAlignment="1">
      <alignment horizontal="center"/>
    </xf>
    <xf numFmtId="4" fontId="26" fillId="0" borderId="24" xfId="3" applyNumberFormat="1" applyFont="1" applyFill="1" applyBorder="1"/>
    <xf numFmtId="4" fontId="26" fillId="0" borderId="21" xfId="3" quotePrefix="1" applyNumberFormat="1" applyFont="1" applyFill="1" applyBorder="1"/>
    <xf numFmtId="0" fontId="22" fillId="0" borderId="0" xfId="3" applyFont="1" applyFill="1"/>
    <xf numFmtId="14" fontId="26" fillId="0" borderId="18" xfId="3" applyNumberFormat="1" applyFont="1" applyFill="1" applyBorder="1" applyAlignment="1">
      <alignment horizontal="center"/>
    </xf>
    <xf numFmtId="10" fontId="26" fillId="0" borderId="15" xfId="3" applyNumberFormat="1" applyFont="1" applyFill="1" applyBorder="1" applyAlignment="1">
      <alignment horizontal="center"/>
    </xf>
    <xf numFmtId="10" fontId="26" fillId="0" borderId="21" xfId="3" applyNumberFormat="1" applyFont="1" applyFill="1" applyBorder="1" applyAlignment="1">
      <alignment horizontal="center"/>
    </xf>
    <xf numFmtId="0" fontId="26" fillId="0" borderId="15" xfId="3" applyFont="1" applyFill="1" applyBorder="1" applyAlignment="1">
      <alignment horizontal="center" wrapText="1"/>
    </xf>
    <xf numFmtId="0" fontId="26" fillId="0" borderId="18" xfId="3" applyFont="1" applyFill="1" applyBorder="1" applyAlignment="1">
      <alignment horizontal="center" wrapText="1"/>
    </xf>
    <xf numFmtId="0" fontId="26" fillId="0" borderId="21" xfId="3" applyFont="1" applyFill="1" applyBorder="1" applyAlignment="1">
      <alignment horizontal="center" wrapText="1"/>
    </xf>
    <xf numFmtId="0" fontId="26" fillId="0" borderId="24" xfId="3" applyFont="1" applyFill="1" applyBorder="1" applyAlignment="1">
      <alignment horizontal="center" wrapText="1"/>
    </xf>
    <xf numFmtId="4" fontId="28" fillId="0" borderId="15" xfId="3" applyNumberFormat="1" applyFont="1" applyFill="1" applyBorder="1"/>
    <xf numFmtId="4" fontId="28" fillId="0" borderId="21" xfId="3" applyNumberFormat="1" applyFont="1" applyFill="1" applyBorder="1"/>
    <xf numFmtId="3" fontId="26" fillId="0" borderId="28" xfId="3" applyNumberFormat="1" applyFont="1" applyFill="1" applyBorder="1"/>
    <xf numFmtId="0" fontId="26" fillId="0" borderId="15" xfId="2" applyFont="1" applyFill="1" applyBorder="1" applyAlignment="1">
      <alignment horizontal="center" wrapText="1"/>
    </xf>
    <xf numFmtId="0" fontId="22" fillId="0" borderId="0" xfId="2" applyFill="1"/>
    <xf numFmtId="0" fontId="26" fillId="0" borderId="18" xfId="2" applyFont="1" applyFill="1" applyBorder="1" applyAlignment="1">
      <alignment horizontal="center" wrapText="1"/>
    </xf>
    <xf numFmtId="0" fontId="28" fillId="0" borderId="15" xfId="2" applyFont="1" applyFill="1" applyBorder="1"/>
    <xf numFmtId="4" fontId="28" fillId="0" borderId="15" xfId="2" applyNumberFormat="1" applyFont="1" applyFill="1" applyBorder="1"/>
    <xf numFmtId="1" fontId="28" fillId="0" borderId="18" xfId="2" applyNumberFormat="1" applyFont="1" applyFill="1" applyBorder="1"/>
    <xf numFmtId="4" fontId="28" fillId="0" borderId="18" xfId="2" applyNumberFormat="1" applyFont="1" applyFill="1" applyBorder="1"/>
    <xf numFmtId="1" fontId="26" fillId="0" borderId="18" xfId="2" applyNumberFormat="1" applyFont="1" applyFill="1" applyBorder="1"/>
    <xf numFmtId="3" fontId="26" fillId="0" borderId="26" xfId="3" applyNumberFormat="1" applyFont="1" applyFill="1" applyBorder="1" applyAlignment="1">
      <alignment horizontal="right"/>
    </xf>
    <xf numFmtId="3" fontId="26" fillId="0" borderId="27" xfId="3" applyNumberFormat="1" applyFont="1" applyFill="1" applyBorder="1"/>
    <xf numFmtId="3" fontId="26" fillId="0" borderId="27" xfId="3" applyNumberFormat="1" applyFont="1" applyFill="1" applyBorder="1" applyAlignment="1">
      <alignment horizontal="right"/>
    </xf>
    <xf numFmtId="0" fontId="28" fillId="0" borderId="21" xfId="2" applyFont="1" applyFill="1" applyBorder="1"/>
    <xf numFmtId="4" fontId="28" fillId="0" borderId="21" xfId="2" applyNumberFormat="1" applyFont="1" applyFill="1" applyBorder="1"/>
    <xf numFmtId="3" fontId="26" fillId="0" borderId="21" xfId="2" applyNumberFormat="1" applyFont="1" applyFill="1" applyBorder="1"/>
    <xf numFmtId="1" fontId="28" fillId="0" borderId="24" xfId="2" applyNumberFormat="1" applyFont="1" applyFill="1" applyBorder="1"/>
    <xf numFmtId="4" fontId="28" fillId="0" borderId="24" xfId="2" applyNumberFormat="1" applyFont="1" applyFill="1" applyBorder="1"/>
    <xf numFmtId="1" fontId="26" fillId="0" borderId="24" xfId="2" applyNumberFormat="1" applyFont="1" applyFill="1" applyBorder="1"/>
    <xf numFmtId="3" fontId="26" fillId="0" borderId="15" xfId="3" applyNumberFormat="1" applyFont="1" applyFill="1" applyBorder="1"/>
    <xf numFmtId="3" fontId="28" fillId="0" borderId="21" xfId="3" applyNumberFormat="1" applyFont="1" applyFill="1" applyBorder="1"/>
    <xf numFmtId="10" fontId="26" fillId="0" borderId="15" xfId="2" applyNumberFormat="1" applyFont="1" applyFill="1" applyBorder="1" applyAlignment="1">
      <alignment horizontal="center"/>
    </xf>
    <xf numFmtId="165" fontId="26" fillId="0" borderId="18" xfId="2" applyNumberFormat="1" applyFont="1" applyFill="1" applyBorder="1" applyAlignment="1">
      <alignment horizontal="center"/>
    </xf>
    <xf numFmtId="3" fontId="28" fillId="0" borderId="18" xfId="2" applyNumberFormat="1" applyFont="1" applyFill="1" applyBorder="1"/>
    <xf numFmtId="3" fontId="26" fillId="0" borderId="18" xfId="2" applyNumberFormat="1" applyFont="1" applyFill="1" applyBorder="1"/>
    <xf numFmtId="3" fontId="28" fillId="0" borderId="21" xfId="2" applyNumberFormat="1" applyFont="1" applyFill="1" applyBorder="1"/>
    <xf numFmtId="3" fontId="28" fillId="0" borderId="24" xfId="2" applyNumberFormat="1" applyFont="1" applyFill="1" applyBorder="1"/>
    <xf numFmtId="3" fontId="26" fillId="0" borderId="24" xfId="2" applyNumberFormat="1" applyFont="1" applyFill="1" applyBorder="1"/>
    <xf numFmtId="4" fontId="26" fillId="0" borderId="21" xfId="4" applyNumberFormat="1" applyFont="1" applyFill="1" applyBorder="1" applyAlignment="1">
      <alignment horizontal="right" vertical="center"/>
    </xf>
    <xf numFmtId="3" fontId="26" fillId="0" borderId="21" xfId="4" applyNumberFormat="1" applyFont="1" applyFill="1" applyBorder="1" applyAlignment="1">
      <alignment horizontal="right" vertical="center"/>
    </xf>
    <xf numFmtId="3" fontId="28" fillId="0" borderId="24" xfId="4" applyNumberFormat="1" applyFont="1" applyFill="1" applyBorder="1" applyAlignment="1">
      <alignment horizontal="right" vertical="center"/>
    </xf>
    <xf numFmtId="4" fontId="28" fillId="0" borderId="24" xfId="4" applyNumberFormat="1" applyFont="1" applyFill="1" applyBorder="1" applyAlignment="1">
      <alignment horizontal="right" vertical="center"/>
    </xf>
    <xf numFmtId="3" fontId="26" fillId="0" borderId="24" xfId="4" applyNumberFormat="1" applyFont="1" applyFill="1" applyBorder="1" applyAlignment="1">
      <alignment horizontal="right" vertical="center"/>
    </xf>
    <xf numFmtId="4" fontId="26" fillId="0" borderId="15" xfId="4" applyNumberFormat="1" applyFont="1" applyFill="1" applyBorder="1" applyAlignment="1">
      <alignment horizontal="right" vertical="center"/>
    </xf>
    <xf numFmtId="3" fontId="28" fillId="0" borderId="18" xfId="4" applyNumberFormat="1" applyFont="1" applyFill="1" applyBorder="1" applyAlignment="1">
      <alignment horizontal="right" vertical="center"/>
    </xf>
    <xf numFmtId="4" fontId="28" fillId="0" borderId="18" xfId="4" applyNumberFormat="1" applyFont="1" applyFill="1" applyBorder="1" applyAlignment="1">
      <alignment horizontal="right" vertical="center"/>
    </xf>
    <xf numFmtId="3" fontId="26" fillId="0" borderId="18" xfId="4" applyNumberFormat="1" applyFont="1" applyFill="1" applyBorder="1" applyAlignment="1">
      <alignment horizontal="right" vertical="center"/>
    </xf>
    <xf numFmtId="3" fontId="28" fillId="0" borderId="15" xfId="2" applyNumberFormat="1" applyFont="1" applyFill="1" applyBorder="1"/>
    <xf numFmtId="10" fontId="26" fillId="0" borderId="29" xfId="2" applyNumberFormat="1" applyFont="1" applyFill="1" applyBorder="1" applyAlignment="1">
      <alignment horizontal="center"/>
    </xf>
    <xf numFmtId="3" fontId="28" fillId="0" borderId="29" xfId="2" applyNumberFormat="1" applyFont="1" applyFill="1" applyBorder="1"/>
    <xf numFmtId="4" fontId="28" fillId="0" borderId="29" xfId="2" applyNumberFormat="1" applyFont="1" applyFill="1" applyBorder="1"/>
    <xf numFmtId="10" fontId="26" fillId="0" borderId="30" xfId="2" applyNumberFormat="1" applyFont="1" applyFill="1" applyBorder="1" applyAlignment="1">
      <alignment horizontal="center"/>
    </xf>
    <xf numFmtId="3" fontId="28" fillId="0" borderId="30" xfId="2" applyNumberFormat="1" applyFont="1" applyFill="1" applyBorder="1"/>
    <xf numFmtId="4" fontId="28" fillId="0" borderId="30" xfId="2" applyNumberFormat="1" applyFont="1" applyFill="1" applyBorder="1"/>
    <xf numFmtId="0" fontId="22" fillId="0" borderId="0" xfId="2" applyFill="1" applyBorder="1"/>
    <xf numFmtId="10" fontId="26" fillId="0" borderId="33" xfId="2" applyNumberFormat="1" applyFont="1" applyFill="1" applyBorder="1" applyAlignment="1">
      <alignment horizontal="center"/>
    </xf>
    <xf numFmtId="3" fontId="28" fillId="0" borderId="33" xfId="2" applyNumberFormat="1" applyFont="1" applyFill="1" applyBorder="1"/>
    <xf numFmtId="4" fontId="28" fillId="0" borderId="33" xfId="2" applyNumberFormat="1" applyFont="1" applyFill="1" applyBorder="1"/>
    <xf numFmtId="10" fontId="26" fillId="0" borderId="36" xfId="2" applyNumberFormat="1" applyFont="1" applyFill="1" applyBorder="1" applyAlignment="1">
      <alignment horizontal="center"/>
    </xf>
    <xf numFmtId="3" fontId="28" fillId="0" borderId="36" xfId="2" applyNumberFormat="1" applyFont="1" applyFill="1" applyBorder="1"/>
    <xf numFmtId="4" fontId="28" fillId="0" borderId="36" xfId="2" applyNumberFormat="1" applyFont="1" applyFill="1" applyBorder="1"/>
    <xf numFmtId="0" fontId="26" fillId="8" borderId="14" xfId="2" applyFont="1" applyFill="1" applyBorder="1" applyAlignment="1"/>
    <xf numFmtId="166" fontId="30" fillId="8" borderId="15" xfId="2" applyNumberFormat="1" applyFont="1" applyFill="1" applyBorder="1" applyAlignment="1">
      <alignment horizontal="center"/>
    </xf>
    <xf numFmtId="4" fontId="30" fillId="8" borderId="15" xfId="2" applyNumberFormat="1" applyFont="1" applyFill="1" applyBorder="1" applyAlignment="1">
      <alignment horizontal="center"/>
    </xf>
    <xf numFmtId="4" fontId="30" fillId="8" borderId="16" xfId="2" applyNumberFormat="1" applyFont="1" applyFill="1" applyBorder="1" applyAlignment="1">
      <alignment horizontal="center"/>
    </xf>
    <xf numFmtId="0" fontId="26" fillId="8" borderId="39" xfId="2" applyFont="1" applyFill="1" applyBorder="1" applyAlignment="1">
      <alignment horizontal="center"/>
    </xf>
    <xf numFmtId="0" fontId="29" fillId="8" borderId="40" xfId="2" applyFont="1" applyFill="1" applyBorder="1" applyAlignment="1">
      <alignment horizontal="right"/>
    </xf>
    <xf numFmtId="4" fontId="30" fillId="8" borderId="40" xfId="2" applyNumberFormat="1" applyFont="1" applyFill="1" applyBorder="1" applyAlignment="1">
      <alignment horizontal="center"/>
    </xf>
    <xf numFmtId="4" fontId="30" fillId="9" borderId="40" xfId="2" applyNumberFormat="1" applyFont="1" applyFill="1" applyBorder="1" applyAlignment="1">
      <alignment horizontal="center"/>
    </xf>
    <xf numFmtId="3" fontId="30" fillId="9" borderId="40" xfId="2" applyNumberFormat="1" applyFont="1" applyFill="1" applyBorder="1" applyAlignment="1">
      <alignment horizontal="center"/>
    </xf>
    <xf numFmtId="3" fontId="30" fillId="8" borderId="41" xfId="2" applyNumberFormat="1" applyFont="1" applyFill="1" applyBorder="1" applyAlignment="1">
      <alignment horizontal="center"/>
    </xf>
    <xf numFmtId="0" fontId="30" fillId="8" borderId="42" xfId="2" applyFont="1" applyFill="1" applyBorder="1" applyAlignment="1">
      <alignment horizontal="center"/>
    </xf>
    <xf numFmtId="0" fontId="30" fillId="8" borderId="43" xfId="2" applyFont="1" applyFill="1" applyBorder="1" applyAlignment="1">
      <alignment horizontal="center"/>
    </xf>
    <xf numFmtId="166" fontId="30" fillId="8" borderId="43" xfId="2" applyNumberFormat="1" applyFont="1" applyFill="1" applyBorder="1"/>
    <xf numFmtId="4" fontId="30" fillId="8" borderId="43" xfId="2" applyNumberFormat="1" applyFont="1" applyFill="1" applyBorder="1"/>
    <xf numFmtId="166" fontId="30" fillId="8" borderId="44" xfId="2" applyNumberFormat="1" applyFont="1" applyFill="1" applyBorder="1"/>
    <xf numFmtId="0" fontId="15" fillId="9" borderId="45" xfId="2" applyFont="1" applyFill="1" applyBorder="1" applyAlignment="1"/>
    <xf numFmtId="0" fontId="29" fillId="9" borderId="47" xfId="2" applyFont="1" applyFill="1" applyBorder="1" applyAlignment="1">
      <alignment horizontal="left"/>
    </xf>
    <xf numFmtId="0" fontId="29" fillId="9" borderId="47" xfId="2" applyFont="1" applyFill="1" applyBorder="1" applyAlignment="1"/>
    <xf numFmtId="3" fontId="29" fillId="9" borderId="48" xfId="3" applyNumberFormat="1" applyFont="1" applyFill="1" applyBorder="1" applyAlignment="1"/>
    <xf numFmtId="0" fontId="29" fillId="8" borderId="49" xfId="2" applyFont="1" applyFill="1" applyBorder="1" applyAlignment="1">
      <alignment horizontal="center"/>
    </xf>
    <xf numFmtId="10" fontId="31" fillId="8" borderId="49" xfId="5" applyNumberFormat="1" applyFont="1" applyFill="1" applyBorder="1"/>
    <xf numFmtId="10" fontId="31" fillId="8" borderId="49" xfId="6" applyNumberFormat="1" applyFont="1" applyFill="1" applyBorder="1"/>
    <xf numFmtId="10" fontId="31" fillId="8" borderId="46" xfId="5" applyNumberFormat="1" applyFont="1" applyFill="1" applyBorder="1"/>
    <xf numFmtId="10" fontId="31" fillId="8" borderId="50" xfId="5" applyNumberFormat="1" applyFont="1" applyFill="1" applyBorder="1"/>
    <xf numFmtId="4" fontId="32" fillId="0" borderId="0" xfId="2" applyNumberFormat="1" applyFont="1"/>
    <xf numFmtId="0" fontId="33" fillId="0" borderId="0" xfId="2" applyFont="1"/>
    <xf numFmtId="43" fontId="32" fillId="0" borderId="0" xfId="2" applyNumberFormat="1" applyFont="1"/>
    <xf numFmtId="4" fontId="34" fillId="10" borderId="0" xfId="2" applyNumberFormat="1" applyFont="1" applyFill="1" applyAlignment="1">
      <alignment horizontal="center" vertical="center"/>
    </xf>
    <xf numFmtId="4" fontId="34" fillId="0" borderId="0" xfId="2" applyNumberFormat="1" applyFont="1" applyFill="1"/>
    <xf numFmtId="4" fontId="26" fillId="0" borderId="0" xfId="2" applyNumberFormat="1" applyFont="1"/>
    <xf numFmtId="0" fontId="35" fillId="0" borderId="0" xfId="2" applyFont="1" applyAlignment="1">
      <alignment horizontal="right"/>
    </xf>
    <xf numFmtId="4" fontId="26" fillId="0" borderId="0" xfId="2" applyNumberFormat="1" applyFont="1" applyFill="1"/>
    <xf numFmtId="4" fontId="34" fillId="10" borderId="0" xfId="2" applyNumberFormat="1" applyFont="1" applyFill="1" applyAlignment="1">
      <alignment horizontal="right" vertical="center"/>
    </xf>
    <xf numFmtId="4" fontId="34" fillId="0" borderId="0" xfId="2" applyNumberFormat="1" applyFont="1" applyFill="1" applyAlignment="1">
      <alignment horizontal="right"/>
    </xf>
    <xf numFmtId="4" fontId="26" fillId="0" borderId="0" xfId="2" applyNumberFormat="1" applyFont="1" applyAlignment="1">
      <alignment horizontal="right"/>
    </xf>
    <xf numFmtId="4" fontId="26" fillId="0" borderId="0" xfId="2" applyNumberFormat="1" applyFont="1" applyBorder="1"/>
    <xf numFmtId="0" fontId="26" fillId="0" borderId="0" xfId="2" applyFont="1" applyBorder="1"/>
    <xf numFmtId="3" fontId="26" fillId="0" borderId="0" xfId="2" applyNumberFormat="1" applyFont="1"/>
    <xf numFmtId="0" fontId="26" fillId="0" borderId="0" xfId="2" applyFont="1" applyAlignment="1">
      <alignment horizontal="center"/>
    </xf>
    <xf numFmtId="4" fontId="34" fillId="0" borderId="0" xfId="2" applyNumberFormat="1" applyFont="1" applyFill="1" applyAlignment="1">
      <alignment horizontal="center" vertical="center"/>
    </xf>
    <xf numFmtId="4" fontId="22" fillId="0" borderId="0" xfId="2" applyNumberFormat="1" applyFill="1"/>
    <xf numFmtId="0" fontId="22" fillId="0" borderId="0" xfId="2" applyFont="1" applyFill="1"/>
    <xf numFmtId="4" fontId="22" fillId="0" borderId="0" xfId="2" applyNumberFormat="1"/>
    <xf numFmtId="4" fontId="16" fillId="0" borderId="0" xfId="2" applyNumberFormat="1" applyFont="1" applyBorder="1"/>
    <xf numFmtId="0" fontId="35" fillId="0" borderId="0" xfId="2" applyFont="1" applyBorder="1"/>
    <xf numFmtId="3" fontId="35" fillId="0" borderId="0" xfId="2" applyNumberFormat="1" applyFont="1"/>
    <xf numFmtId="0" fontId="35" fillId="0" borderId="0" xfId="2" applyFont="1" applyAlignment="1">
      <alignment horizontal="center"/>
    </xf>
    <xf numFmtId="0" fontId="22" fillId="0" borderId="0" xfId="2" applyAlignment="1"/>
    <xf numFmtId="0" fontId="25" fillId="0" borderId="0" xfId="2" applyFont="1" applyAlignment="1"/>
    <xf numFmtId="0" fontId="34" fillId="0" borderId="0" xfId="2" applyFont="1"/>
    <xf numFmtId="4" fontId="34" fillId="0" borderId="0" xfId="2" applyNumberFormat="1" applyFont="1" applyAlignment="1">
      <alignment horizontal="center" vertical="center"/>
    </xf>
    <xf numFmtId="4" fontId="34" fillId="0" borderId="0" xfId="2" applyNumberFormat="1" applyFont="1"/>
    <xf numFmtId="166" fontId="34" fillId="0" borderId="0" xfId="2" applyNumberFormat="1" applyFont="1"/>
    <xf numFmtId="0" fontId="26" fillId="0" borderId="15" xfId="2" applyFont="1" applyFill="1" applyBorder="1" applyAlignment="1">
      <alignment horizontal="center" vertical="center" wrapText="1"/>
    </xf>
    <xf numFmtId="0" fontId="26" fillId="0" borderId="18" xfId="2" applyFont="1" applyFill="1" applyBorder="1" applyAlignment="1">
      <alignment horizontal="center" vertical="center" wrapText="1"/>
    </xf>
    <xf numFmtId="4" fontId="26" fillId="0" borderId="16" xfId="3" applyNumberFormat="1" applyFont="1" applyFill="1" applyBorder="1"/>
    <xf numFmtId="4" fontId="26" fillId="0" borderId="19" xfId="3" applyNumberFormat="1" applyFont="1" applyFill="1" applyBorder="1"/>
    <xf numFmtId="166" fontId="30" fillId="8" borderId="15" xfId="2" applyNumberFormat="1" applyFont="1" applyFill="1" applyBorder="1" applyAlignment="1">
      <alignment horizontal="right"/>
    </xf>
    <xf numFmtId="4" fontId="30" fillId="8" borderId="15" xfId="2" applyNumberFormat="1" applyFont="1" applyFill="1" applyBorder="1" applyAlignment="1">
      <alignment horizontal="right"/>
    </xf>
    <xf numFmtId="0" fontId="29" fillId="8" borderId="40" xfId="2" applyFont="1" applyFill="1" applyBorder="1" applyAlignment="1">
      <alignment horizontal="center"/>
    </xf>
    <xf numFmtId="3" fontId="30" fillId="8" borderId="40" xfId="2" applyNumberFormat="1" applyFont="1" applyFill="1" applyBorder="1" applyAlignment="1">
      <alignment horizontal="center"/>
    </xf>
    <xf numFmtId="0" fontId="30" fillId="8" borderId="53" xfId="2" applyFont="1" applyFill="1" applyBorder="1" applyAlignment="1">
      <alignment horizontal="center"/>
    </xf>
    <xf numFmtId="0" fontId="30" fillId="8" borderId="54" xfId="2" applyFont="1" applyFill="1" applyBorder="1" applyAlignment="1">
      <alignment horizontal="center"/>
    </xf>
    <xf numFmtId="166" fontId="30" fillId="8" borderId="54" xfId="2" applyNumberFormat="1" applyFont="1" applyFill="1" applyBorder="1"/>
    <xf numFmtId="4" fontId="30" fillId="8" borderId="54" xfId="2" applyNumberFormat="1" applyFont="1" applyFill="1" applyBorder="1"/>
    <xf numFmtId="3" fontId="30" fillId="8" borderId="54" xfId="2" applyNumberFormat="1" applyFont="1" applyFill="1" applyBorder="1" applyAlignment="1">
      <alignment horizontal="center"/>
    </xf>
    <xf numFmtId="3" fontId="30" fillId="8" borderId="55" xfId="2" applyNumberFormat="1" applyFont="1" applyFill="1" applyBorder="1" applyAlignment="1">
      <alignment horizontal="center"/>
    </xf>
    <xf numFmtId="0" fontId="25" fillId="0" borderId="0" xfId="2" applyFont="1" applyAlignment="1">
      <alignment vertical="center"/>
    </xf>
    <xf numFmtId="166" fontId="27" fillId="8" borderId="56" xfId="2" applyNumberFormat="1" applyFont="1" applyFill="1" applyBorder="1"/>
    <xf numFmtId="166" fontId="27" fillId="8" borderId="41" xfId="2" applyNumberFormat="1" applyFont="1" applyFill="1" applyBorder="1"/>
    <xf numFmtId="166" fontId="30" fillId="8" borderId="57" xfId="2" applyNumberFormat="1" applyFont="1" applyFill="1" applyBorder="1"/>
    <xf numFmtId="10" fontId="31" fillId="8" borderId="58" xfId="5" applyNumberFormat="1" applyFont="1" applyFill="1" applyBorder="1"/>
    <xf numFmtId="0" fontId="32" fillId="0" borderId="0" xfId="7" applyFont="1" applyProtection="1">
      <protection locked="0"/>
    </xf>
    <xf numFmtId="0" fontId="36" fillId="0" borderId="0" xfId="2" applyFont="1" applyBorder="1" applyAlignment="1">
      <alignment wrapText="1"/>
    </xf>
    <xf numFmtId="0" fontId="36" fillId="0" borderId="0" xfId="7" applyFont="1" applyProtection="1">
      <protection locked="0"/>
    </xf>
    <xf numFmtId="0" fontId="16" fillId="0" borderId="0" xfId="2" applyFont="1"/>
    <xf numFmtId="0" fontId="18" fillId="0" borderId="0" xfId="2" applyFont="1"/>
    <xf numFmtId="0" fontId="36" fillId="0" borderId="0" xfId="7" applyFont="1" applyBorder="1" applyProtection="1">
      <protection locked="0"/>
    </xf>
    <xf numFmtId="3" fontId="16" fillId="0" borderId="0" xfId="2" applyNumberFormat="1" applyFont="1"/>
    <xf numFmtId="4" fontId="16" fillId="0" borderId="0" xfId="2" applyNumberFormat="1" applyFont="1"/>
    <xf numFmtId="14" fontId="15" fillId="0" borderId="0" xfId="7" applyNumberFormat="1" applyFont="1" applyProtection="1"/>
    <xf numFmtId="0" fontId="16" fillId="0" borderId="0" xfId="3" applyFont="1"/>
    <xf numFmtId="3" fontId="16" fillId="5" borderId="0" xfId="3" applyNumberFormat="1" applyFont="1" applyFill="1" applyAlignment="1">
      <alignment horizontal="right" vertical="top" wrapText="1"/>
    </xf>
    <xf numFmtId="0" fontId="13" fillId="5" borderId="1" xfId="3" applyFont="1" applyFill="1" applyBorder="1" applyAlignment="1">
      <alignment horizontal="center" vertical="center" wrapText="1"/>
    </xf>
    <xf numFmtId="3" fontId="13" fillId="5" borderId="0" xfId="3" applyNumberFormat="1" applyFont="1" applyFill="1" applyAlignment="1">
      <alignment horizontal="right" vertical="top" wrapText="1"/>
    </xf>
    <xf numFmtId="3" fontId="14" fillId="5" borderId="0" xfId="3" applyNumberFormat="1" applyFont="1" applyFill="1" applyAlignment="1">
      <alignment horizontal="right" vertical="top" wrapText="1"/>
    </xf>
    <xf numFmtId="0" fontId="14" fillId="0" borderId="0" xfId="3" applyFont="1"/>
    <xf numFmtId="3" fontId="16" fillId="5" borderId="0" xfId="3" applyNumberFormat="1" applyFont="1" applyFill="1" applyAlignment="1">
      <alignment horizontal="right" vertical="center" wrapText="1"/>
    </xf>
    <xf numFmtId="0" fontId="26" fillId="4" borderId="15" xfId="3" applyFont="1" applyFill="1" applyBorder="1" applyAlignment="1">
      <alignment horizontal="center" wrapText="1"/>
    </xf>
    <xf numFmtId="165" fontId="26" fillId="4" borderId="18" xfId="3" applyNumberFormat="1" applyFont="1" applyFill="1" applyBorder="1" applyAlignment="1">
      <alignment horizontal="center"/>
    </xf>
    <xf numFmtId="10" fontId="26" fillId="0" borderId="15" xfId="0" applyNumberFormat="1" applyFont="1" applyFill="1" applyBorder="1" applyAlignment="1">
      <alignment horizontal="center"/>
    </xf>
    <xf numFmtId="165" fontId="26" fillId="0" borderId="18" xfId="0" applyNumberFormat="1" applyFont="1" applyFill="1" applyBorder="1" applyAlignment="1">
      <alignment horizontal="center"/>
    </xf>
    <xf numFmtId="10" fontId="26" fillId="0" borderId="21" xfId="0" applyNumberFormat="1" applyFont="1" applyFill="1" applyBorder="1" applyAlignment="1">
      <alignment horizontal="center"/>
    </xf>
    <xf numFmtId="165" fontId="26" fillId="0" borderId="24" xfId="0" applyNumberFormat="1" applyFont="1" applyFill="1" applyBorder="1" applyAlignment="1">
      <alignment horizontal="center"/>
    </xf>
    <xf numFmtId="4" fontId="26" fillId="4" borderId="15" xfId="3" applyNumberFormat="1" applyFont="1" applyFill="1" applyBorder="1"/>
    <xf numFmtId="3" fontId="26" fillId="4" borderId="18" xfId="3" applyNumberFormat="1" applyFont="1" applyFill="1" applyBorder="1"/>
    <xf numFmtId="0" fontId="26" fillId="0" borderId="15" xfId="0" applyFont="1" applyFill="1" applyBorder="1"/>
    <xf numFmtId="4" fontId="26" fillId="0" borderId="15" xfId="0" applyNumberFormat="1" applyFont="1" applyFill="1" applyBorder="1"/>
    <xf numFmtId="1" fontId="26" fillId="0" borderId="18" xfId="0" applyNumberFormat="1" applyFont="1" applyFill="1" applyBorder="1"/>
    <xf numFmtId="3" fontId="26" fillId="0" borderId="15" xfId="0" applyNumberFormat="1" applyFont="1" applyFill="1" applyBorder="1"/>
    <xf numFmtId="3" fontId="26" fillId="0" borderId="18" xfId="0" applyNumberFormat="1" applyFont="1" applyFill="1" applyBorder="1"/>
    <xf numFmtId="3" fontId="26" fillId="0" borderId="21" xfId="0" applyNumberFormat="1" applyFont="1" applyFill="1" applyBorder="1"/>
    <xf numFmtId="3" fontId="26" fillId="0" borderId="24" xfId="0" applyNumberFormat="1" applyFont="1" applyFill="1" applyBorder="1"/>
    <xf numFmtId="4" fontId="26" fillId="0" borderId="21" xfId="0" applyNumberFormat="1" applyFont="1" applyFill="1" applyBorder="1"/>
    <xf numFmtId="4" fontId="28" fillId="11" borderId="15" xfId="3" applyNumberFormat="1" applyFont="1" applyFill="1" applyBorder="1"/>
    <xf numFmtId="4" fontId="28" fillId="11" borderId="0" xfId="2" applyNumberFormat="1" applyFont="1" applyFill="1"/>
    <xf numFmtId="4" fontId="26" fillId="11" borderId="0" xfId="2" applyNumberFormat="1" applyFont="1" applyFill="1"/>
    <xf numFmtId="10" fontId="26" fillId="4" borderId="15" xfId="3" applyNumberFormat="1" applyFont="1" applyFill="1" applyBorder="1" applyAlignment="1">
      <alignment horizontal="center"/>
    </xf>
    <xf numFmtId="4" fontId="28" fillId="11" borderId="26" xfId="3" applyNumberFormat="1" applyFont="1" applyFill="1" applyBorder="1"/>
    <xf numFmtId="4" fontId="26" fillId="4" borderId="26" xfId="3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13" fillId="5" borderId="59" xfId="3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5" borderId="0" xfId="3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3" fillId="5" borderId="0" xfId="3" applyNumberFormat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6" fillId="5" borderId="0" xfId="3" applyFont="1" applyFill="1" applyAlignment="1">
      <alignment horizontal="left" vertical="top" wrapText="1"/>
    </xf>
    <xf numFmtId="3" fontId="16" fillId="5" borderId="0" xfId="3" applyNumberFormat="1" applyFont="1" applyFill="1" applyAlignment="1">
      <alignment horizontal="right" vertical="top" wrapText="1"/>
    </xf>
    <xf numFmtId="0" fontId="37" fillId="5" borderId="0" xfId="3" applyFont="1" applyFill="1" applyAlignment="1">
      <alignment horizontal="left" vertical="top" wrapText="1"/>
    </xf>
    <xf numFmtId="0" fontId="14" fillId="5" borderId="0" xfId="3" applyFont="1" applyFill="1" applyAlignment="1">
      <alignment horizontal="left" vertical="top" wrapText="1"/>
    </xf>
    <xf numFmtId="3" fontId="14" fillId="5" borderId="0" xfId="3" applyNumberFormat="1" applyFont="1" applyFill="1" applyAlignment="1">
      <alignment horizontal="right" vertical="top" wrapText="1"/>
    </xf>
    <xf numFmtId="3" fontId="16" fillId="5" borderId="0" xfId="3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6" fillId="5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38" fillId="0" borderId="0" xfId="0" applyFont="1" applyAlignment="1">
      <alignment horizontal="right" vertical="top" wrapText="1"/>
    </xf>
    <xf numFmtId="0" fontId="16" fillId="5" borderId="0" xfId="3" applyFont="1" applyFill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16" fillId="5" borderId="0" xfId="3" applyFont="1" applyFill="1" applyAlignment="1">
      <alignment horizontal="right" vertical="top" wrapText="1"/>
    </xf>
    <xf numFmtId="0" fontId="16" fillId="0" borderId="0" xfId="1" applyFont="1" applyAlignment="1">
      <alignment horizontal="left"/>
    </xf>
    <xf numFmtId="0" fontId="26" fillId="0" borderId="20" xfId="3" applyFont="1" applyFill="1" applyBorder="1" applyAlignment="1"/>
    <xf numFmtId="0" fontId="26" fillId="0" borderId="23" xfId="3" applyFont="1" applyFill="1" applyBorder="1" applyAlignment="1"/>
    <xf numFmtId="0" fontId="26" fillId="0" borderId="21" xfId="3" applyFont="1" applyFill="1" applyBorder="1" applyAlignment="1">
      <alignment horizontal="center" vertical="center"/>
    </xf>
    <xf numFmtId="0" fontId="26" fillId="0" borderId="24" xfId="3" applyFont="1" applyFill="1" applyBorder="1" applyAlignment="1">
      <alignment horizontal="center" vertical="center"/>
    </xf>
    <xf numFmtId="0" fontId="26" fillId="0" borderId="21" xfId="3" applyFont="1" applyFill="1" applyBorder="1" applyAlignment="1">
      <alignment horizontal="center" vertical="center" wrapText="1"/>
    </xf>
    <xf numFmtId="0" fontId="26" fillId="0" borderId="24" xfId="3" applyFont="1" applyFill="1" applyBorder="1" applyAlignment="1">
      <alignment horizontal="center" vertical="center" wrapText="1"/>
    </xf>
    <xf numFmtId="4" fontId="26" fillId="0" borderId="21" xfId="3" applyNumberFormat="1" applyFont="1" applyFill="1" applyBorder="1" applyAlignment="1">
      <alignment horizontal="center" vertical="center"/>
    </xf>
    <xf numFmtId="4" fontId="26" fillId="0" borderId="24" xfId="3" applyNumberFormat="1" applyFont="1" applyFill="1" applyBorder="1" applyAlignment="1">
      <alignment horizontal="center" vertical="center"/>
    </xf>
    <xf numFmtId="0" fontId="26" fillId="0" borderId="14" xfId="3" applyFont="1" applyFill="1" applyBorder="1" applyAlignment="1"/>
    <xf numFmtId="0" fontId="26" fillId="0" borderId="17" xfId="3" applyFont="1" applyFill="1" applyBorder="1" applyAlignment="1"/>
    <xf numFmtId="0" fontId="26" fillId="0" borderId="15" xfId="3" applyFont="1" applyFill="1" applyBorder="1" applyAlignment="1">
      <alignment horizontal="center" vertical="center" wrapText="1"/>
    </xf>
    <xf numFmtId="0" fontId="26" fillId="0" borderId="18" xfId="3" applyFont="1" applyFill="1" applyBorder="1" applyAlignment="1">
      <alignment horizontal="center" vertical="center" wrapText="1"/>
    </xf>
    <xf numFmtId="4" fontId="26" fillId="0" borderId="15" xfId="4" applyNumberFormat="1" applyFont="1" applyFill="1" applyBorder="1" applyAlignment="1">
      <alignment horizontal="center" vertical="center"/>
    </xf>
    <xf numFmtId="4" fontId="26" fillId="0" borderId="18" xfId="4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/>
    </xf>
    <xf numFmtId="0" fontId="27" fillId="6" borderId="3" xfId="2" applyFont="1" applyFill="1" applyBorder="1" applyAlignment="1">
      <alignment horizontal="center" vertical="center" wrapText="1"/>
    </xf>
    <xf numFmtId="0" fontId="27" fillId="6" borderId="8" xfId="2" applyFont="1" applyFill="1" applyBorder="1" applyAlignment="1">
      <alignment horizontal="center" vertical="center" wrapText="1"/>
    </xf>
    <xf numFmtId="0" fontId="27" fillId="6" borderId="4" xfId="2" applyFont="1" applyFill="1" applyBorder="1" applyAlignment="1">
      <alignment horizontal="center" vertical="center" wrapText="1"/>
    </xf>
    <xf numFmtId="0" fontId="27" fillId="6" borderId="9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/>
    </xf>
    <xf numFmtId="0" fontId="27" fillId="2" borderId="10" xfId="2" applyFont="1" applyFill="1" applyBorder="1" applyAlignment="1">
      <alignment horizontal="center" vertical="center"/>
    </xf>
    <xf numFmtId="4" fontId="26" fillId="0" borderId="15" xfId="4" applyNumberFormat="1" applyFont="1" applyFill="1" applyBorder="1" applyAlignment="1">
      <alignment horizontal="center" vertical="center" wrapText="1"/>
    </xf>
    <xf numFmtId="4" fontId="26" fillId="0" borderId="18" xfId="4" applyNumberFormat="1" applyFont="1" applyFill="1" applyBorder="1" applyAlignment="1">
      <alignment horizontal="center" vertical="center" wrapText="1"/>
    </xf>
    <xf numFmtId="4" fontId="26" fillId="0" borderId="21" xfId="4" applyNumberFormat="1" applyFont="1" applyFill="1" applyBorder="1" applyAlignment="1">
      <alignment horizontal="center" vertical="center"/>
    </xf>
    <xf numFmtId="4" fontId="26" fillId="0" borderId="24" xfId="4" applyNumberFormat="1" applyFont="1" applyFill="1" applyBorder="1" applyAlignment="1">
      <alignment horizontal="center" vertical="center"/>
    </xf>
    <xf numFmtId="0" fontId="22" fillId="0" borderId="18" xfId="3" applyFill="1" applyBorder="1" applyAlignment="1">
      <alignment horizontal="center" vertical="center" wrapText="1"/>
    </xf>
    <xf numFmtId="0" fontId="22" fillId="0" borderId="24" xfId="3" applyFill="1" applyBorder="1" applyAlignment="1">
      <alignment horizontal="center" vertical="center" wrapText="1"/>
    </xf>
    <xf numFmtId="0" fontId="26" fillId="0" borderId="15" xfId="3" applyFont="1" applyFill="1" applyBorder="1" applyAlignment="1">
      <alignment horizontal="center" wrapText="1"/>
    </xf>
    <xf numFmtId="0" fontId="26" fillId="0" borderId="18" xfId="3" applyFont="1" applyFill="1" applyBorder="1" applyAlignment="1">
      <alignment horizontal="center" wrapText="1"/>
    </xf>
    <xf numFmtId="0" fontId="26" fillId="0" borderId="21" xfId="3" applyFont="1" applyFill="1" applyBorder="1" applyAlignment="1">
      <alignment horizontal="center" wrapText="1"/>
    </xf>
    <xf numFmtId="0" fontId="26" fillId="0" borderId="24" xfId="3" applyFont="1" applyFill="1" applyBorder="1" applyAlignment="1">
      <alignment horizontal="center" wrapText="1"/>
    </xf>
    <xf numFmtId="0" fontId="26" fillId="0" borderId="26" xfId="3" applyFont="1" applyFill="1" applyBorder="1" applyAlignment="1">
      <alignment horizontal="center" vertical="center" wrapText="1"/>
    </xf>
    <xf numFmtId="0" fontId="26" fillId="0" borderId="27" xfId="3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0" fontId="26" fillId="0" borderId="18" xfId="2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wrapText="1"/>
    </xf>
    <xf numFmtId="0" fontId="26" fillId="0" borderId="18" xfId="2" applyFont="1" applyFill="1" applyBorder="1" applyAlignment="1">
      <alignment horizontal="center" wrapText="1"/>
    </xf>
    <xf numFmtId="0" fontId="26" fillId="0" borderId="21" xfId="2" applyFont="1" applyFill="1" applyBorder="1" applyAlignment="1">
      <alignment horizontal="center" vertical="center" wrapText="1"/>
    </xf>
    <xf numFmtId="0" fontId="26" fillId="0" borderId="24" xfId="2" applyFont="1" applyFill="1" applyBorder="1" applyAlignment="1">
      <alignment horizontal="center" vertical="center" wrapText="1"/>
    </xf>
    <xf numFmtId="0" fontId="26" fillId="0" borderId="21" xfId="2" applyFont="1" applyFill="1" applyBorder="1" applyAlignment="1">
      <alignment horizontal="center" wrapText="1"/>
    </xf>
    <xf numFmtId="0" fontId="26" fillId="0" borderId="24" xfId="2" applyFont="1" applyFill="1" applyBorder="1" applyAlignment="1">
      <alignment horizontal="center" wrapText="1"/>
    </xf>
    <xf numFmtId="14" fontId="26" fillId="0" borderId="21" xfId="3" applyNumberFormat="1" applyFont="1" applyFill="1" applyBorder="1" applyAlignment="1">
      <alignment horizontal="center" wrapText="1"/>
    </xf>
    <xf numFmtId="3" fontId="26" fillId="0" borderId="15" xfId="2" applyNumberFormat="1" applyFont="1" applyFill="1" applyBorder="1" applyAlignment="1">
      <alignment horizontal="center" vertical="center" wrapText="1"/>
    </xf>
    <xf numFmtId="0" fontId="29" fillId="8" borderId="15" xfId="2" applyFont="1" applyFill="1" applyBorder="1" applyAlignment="1">
      <alignment horizontal="left"/>
    </xf>
    <xf numFmtId="0" fontId="29" fillId="8" borderId="37" xfId="2" applyFont="1" applyFill="1" applyBorder="1" applyAlignment="1">
      <alignment horizontal="left"/>
    </xf>
    <xf numFmtId="0" fontId="29" fillId="8" borderId="38" xfId="2" applyFont="1" applyFill="1" applyBorder="1" applyAlignment="1">
      <alignment horizontal="left"/>
    </xf>
    <xf numFmtId="166" fontId="29" fillId="8" borderId="40" xfId="2" applyNumberFormat="1" applyFont="1" applyFill="1" applyBorder="1" applyAlignment="1">
      <alignment horizontal="left"/>
    </xf>
    <xf numFmtId="166" fontId="30" fillId="8" borderId="43" xfId="2" applyNumberFormat="1" applyFont="1" applyFill="1" applyBorder="1" applyAlignment="1">
      <alignment horizontal="left"/>
    </xf>
    <xf numFmtId="0" fontId="30" fillId="8" borderId="43" xfId="2" applyFont="1" applyFill="1" applyBorder="1" applyAlignment="1">
      <alignment horizontal="left"/>
    </xf>
    <xf numFmtId="0" fontId="29" fillId="9" borderId="46" xfId="2" applyFont="1" applyFill="1" applyBorder="1" applyAlignment="1">
      <alignment horizontal="left"/>
    </xf>
    <xf numFmtId="0" fontId="29" fillId="9" borderId="47" xfId="2" applyFont="1" applyFill="1" applyBorder="1" applyAlignment="1">
      <alignment horizontal="left"/>
    </xf>
    <xf numFmtId="0" fontId="34" fillId="0" borderId="0" xfId="2" applyFont="1" applyAlignment="1">
      <alignment horizontal="right" vertical="center" wrapText="1"/>
    </xf>
    <xf numFmtId="0" fontId="26" fillId="0" borderId="31" xfId="2" applyFont="1" applyFill="1" applyBorder="1" applyAlignment="1">
      <alignment horizontal="center" vertical="center" wrapText="1"/>
    </xf>
    <xf numFmtId="0" fontId="26" fillId="0" borderId="34" xfId="2" applyFont="1" applyFill="1" applyBorder="1" applyAlignment="1">
      <alignment horizontal="center" vertical="center" wrapText="1"/>
    </xf>
    <xf numFmtId="0" fontId="26" fillId="0" borderId="26" xfId="2" applyFont="1" applyFill="1" applyBorder="1" applyAlignment="1">
      <alignment horizontal="center" vertical="center" wrapText="1"/>
    </xf>
    <xf numFmtId="0" fontId="26" fillId="0" borderId="27" xfId="2" applyFont="1" applyFill="1" applyBorder="1" applyAlignment="1">
      <alignment horizontal="center" vertical="center" wrapText="1"/>
    </xf>
    <xf numFmtId="4" fontId="26" fillId="0" borderId="32" xfId="4" applyNumberFormat="1" applyFont="1" applyFill="1" applyBorder="1" applyAlignment="1">
      <alignment horizontal="center" vertical="center"/>
    </xf>
    <xf numFmtId="4" fontId="26" fillId="0" borderId="35" xfId="4" applyNumberFormat="1" applyFont="1" applyFill="1" applyBorder="1" applyAlignment="1">
      <alignment horizontal="center" vertical="center"/>
    </xf>
    <xf numFmtId="0" fontId="26" fillId="0" borderId="29" xfId="3" applyFont="1" applyFill="1" applyBorder="1" applyAlignment="1">
      <alignment horizontal="center" wrapText="1"/>
    </xf>
    <xf numFmtId="0" fontId="26" fillId="0" borderId="30" xfId="3" applyFont="1" applyFill="1" applyBorder="1" applyAlignment="1">
      <alignment horizontal="center" wrapText="1"/>
    </xf>
    <xf numFmtId="0" fontId="26" fillId="0" borderId="14" xfId="2" applyFont="1" applyFill="1" applyBorder="1" applyAlignment="1"/>
    <xf numFmtId="0" fontId="26" fillId="0" borderId="17" xfId="2" applyFont="1" applyFill="1" applyBorder="1" applyAlignment="1"/>
    <xf numFmtId="167" fontId="26" fillId="0" borderId="15" xfId="4" applyNumberFormat="1" applyFont="1" applyFill="1" applyBorder="1" applyAlignment="1">
      <alignment horizontal="center" vertical="center"/>
    </xf>
    <xf numFmtId="167" fontId="26" fillId="0" borderId="18" xfId="4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wrapText="1"/>
    </xf>
    <xf numFmtId="0" fontId="34" fillId="0" borderId="0" xfId="2" applyFont="1" applyFill="1" applyAlignment="1">
      <alignment horizontal="right" vertical="center" wrapText="1"/>
    </xf>
    <xf numFmtId="166" fontId="30" fillId="8" borderId="54" xfId="2" applyNumberFormat="1" applyFont="1" applyFill="1" applyBorder="1" applyAlignment="1">
      <alignment horizontal="left"/>
    </xf>
    <xf numFmtId="0" fontId="30" fillId="8" borderId="54" xfId="2" applyFont="1" applyFill="1" applyBorder="1" applyAlignment="1">
      <alignment horizontal="left"/>
    </xf>
    <xf numFmtId="0" fontId="26" fillId="0" borderId="51" xfId="2" applyFont="1" applyFill="1" applyBorder="1" applyAlignment="1">
      <alignment horizontal="right"/>
    </xf>
    <xf numFmtId="0" fontId="26" fillId="0" borderId="52" xfId="2" applyFont="1" applyFill="1" applyBorder="1" applyAlignment="1">
      <alignment horizontal="right"/>
    </xf>
    <xf numFmtId="0" fontId="26" fillId="0" borderId="60" xfId="2" applyFont="1" applyBorder="1" applyAlignment="1">
      <alignment horizontal="right"/>
    </xf>
    <xf numFmtId="0" fontId="16" fillId="5" borderId="0" xfId="1" applyFont="1" applyFill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3" fontId="16" fillId="5" borderId="0" xfId="1" applyNumberFormat="1" applyFont="1" applyFill="1" applyAlignment="1">
      <alignment horizontal="right" vertical="top" wrapText="1"/>
    </xf>
    <xf numFmtId="0" fontId="24" fillId="5" borderId="0" xfId="1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3" fillId="5" borderId="0" xfId="1" applyFont="1" applyFill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3" fontId="13" fillId="5" borderId="0" xfId="1" applyNumberFormat="1" applyFont="1" applyFill="1" applyAlignment="1">
      <alignment horizontal="right" vertical="top" wrapText="1"/>
    </xf>
    <xf numFmtId="0" fontId="22" fillId="0" borderId="0" xfId="1" applyFont="1" applyAlignment="1">
      <alignment horizontal="right" vertical="top" wrapText="1"/>
    </xf>
    <xf numFmtId="0" fontId="25" fillId="0" borderId="0" xfId="1" applyFont="1" applyAlignment="1">
      <alignment horizontal="right" vertical="top" wrapText="1"/>
    </xf>
    <xf numFmtId="0" fontId="16" fillId="5" borderId="0" xfId="1" applyFont="1" applyFill="1" applyAlignment="1">
      <alignment horizontal="right" vertical="top" wrapText="1"/>
    </xf>
  </cellXfs>
  <cellStyles count="8">
    <cellStyle name="Comma_Pašvaldības saistības 2" xfId="4"/>
    <cellStyle name="Normal" xfId="0" builtinId="0"/>
    <cellStyle name="Normal 2" xfId="1"/>
    <cellStyle name="Normal 2 2" xfId="3"/>
    <cellStyle name="Normal 5" xfId="2"/>
    <cellStyle name="Normal_Pamatformas 2" xfId="7"/>
    <cellStyle name="Percent 4" xfId="5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me/Finansu_nodala/Budzeta%20dokumenti/Saistibu%20tabulas/Budzeta%20planoshana_2013/5.pielikums_5.forma/Aiznemumu_kopsummas_5.formai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pielikums_08.01.2013."/>
      <sheetName val="03.05.2013."/>
      <sheetName val="aprēķins 5.formai"/>
      <sheetName val="Pašu ieņēmumi"/>
    </sheetNames>
    <sheetDataSet>
      <sheetData sheetId="0" refreshError="1"/>
      <sheetData sheetId="1" refreshError="1">
        <row r="168">
          <cell r="C168" t="str">
            <v>SIA Komunālie pakalpojumi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65" zoomScale="98" zoomScaleNormal="98" workbookViewId="0">
      <selection activeCell="C12" sqref="C12"/>
    </sheetView>
  </sheetViews>
  <sheetFormatPr defaultRowHeight="15" x14ac:dyDescent="0.25"/>
  <cols>
    <col min="1" max="1" width="10.85546875" style="1" customWidth="1"/>
    <col min="2" max="2" width="38" style="4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D1" s="320" t="s">
        <v>0</v>
      </c>
      <c r="E1" s="320"/>
      <c r="I1" s="2"/>
    </row>
    <row r="2" spans="1:9" x14ac:dyDescent="0.25">
      <c r="C2" s="320" t="s">
        <v>874</v>
      </c>
      <c r="D2" s="320"/>
      <c r="E2" s="320"/>
    </row>
    <row r="3" spans="1:9" x14ac:dyDescent="0.25">
      <c r="C3" s="321" t="s">
        <v>875</v>
      </c>
      <c r="D3" s="321"/>
      <c r="E3" s="321"/>
    </row>
    <row r="5" spans="1:9" ht="18.75" x14ac:dyDescent="0.25">
      <c r="A5" s="322" t="s">
        <v>1</v>
      </c>
      <c r="B5" s="322"/>
      <c r="C5" s="322"/>
      <c r="D5" s="322"/>
      <c r="E5" s="322"/>
    </row>
    <row r="6" spans="1:9" x14ac:dyDescent="0.25">
      <c r="A6" s="323" t="s">
        <v>2</v>
      </c>
      <c r="B6" s="323"/>
      <c r="C6" s="323"/>
      <c r="D6" s="323"/>
      <c r="E6" s="323"/>
    </row>
    <row r="7" spans="1:9" x14ac:dyDescent="0.25">
      <c r="E7" s="5" t="s">
        <v>13</v>
      </c>
    </row>
    <row r="8" spans="1:9" ht="42.75" x14ac:dyDescent="0.25">
      <c r="A8" s="7" t="s">
        <v>6</v>
      </c>
      <c r="B8" s="7" t="s">
        <v>3</v>
      </c>
      <c r="C8" s="7" t="s">
        <v>124</v>
      </c>
      <c r="D8" s="7" t="s">
        <v>122</v>
      </c>
      <c r="E8" s="7" t="s">
        <v>5</v>
      </c>
    </row>
    <row r="9" spans="1:9" ht="37.5" x14ac:dyDescent="0.3">
      <c r="A9" s="8"/>
      <c r="B9" s="9" t="s">
        <v>24</v>
      </c>
      <c r="C9" s="22">
        <f>C10+C19+C49+C60</f>
        <v>53242324</v>
      </c>
      <c r="D9" s="22">
        <f>D10+D19+D49+D60</f>
        <v>540156</v>
      </c>
      <c r="E9" s="22">
        <f>E10+E19+E49+E60</f>
        <v>53782480</v>
      </c>
    </row>
    <row r="10" spans="1:9" x14ac:dyDescent="0.25">
      <c r="A10" s="11"/>
      <c r="B10" s="12" t="s">
        <v>25</v>
      </c>
      <c r="C10" s="23">
        <f>C11+C14+C18</f>
        <v>39456411</v>
      </c>
      <c r="D10" s="23">
        <f>D11+D14+D18</f>
        <v>0</v>
      </c>
      <c r="E10" s="23">
        <f t="shared" ref="E10" si="0">E11+E14+E18</f>
        <v>39456411</v>
      </c>
    </row>
    <row r="11" spans="1:9" x14ac:dyDescent="0.25">
      <c r="A11" s="14" t="s">
        <v>7</v>
      </c>
      <c r="B11" s="15" t="s">
        <v>8</v>
      </c>
      <c r="C11" s="24">
        <f>C12+C13</f>
        <v>35537776</v>
      </c>
      <c r="D11" s="24">
        <f t="shared" ref="D11:E11" si="1">D12+D13</f>
        <v>0</v>
      </c>
      <c r="E11" s="24">
        <f t="shared" si="1"/>
        <v>35537776</v>
      </c>
    </row>
    <row r="12" spans="1:9" ht="60" x14ac:dyDescent="0.25">
      <c r="A12" s="16" t="s">
        <v>9</v>
      </c>
      <c r="B12" s="17" t="s">
        <v>10</v>
      </c>
      <c r="C12" s="25">
        <v>243751</v>
      </c>
      <c r="D12" s="25">
        <v>0</v>
      </c>
      <c r="E12" s="25">
        <f>C12+D12</f>
        <v>243751</v>
      </c>
    </row>
    <row r="13" spans="1:9" ht="45" x14ac:dyDescent="0.25">
      <c r="A13" s="16" t="s">
        <v>11</v>
      </c>
      <c r="B13" s="17" t="s">
        <v>12</v>
      </c>
      <c r="C13" s="25">
        <v>35294025</v>
      </c>
      <c r="D13" s="25">
        <v>0</v>
      </c>
      <c r="E13" s="25">
        <f>C13+D13</f>
        <v>35294025</v>
      </c>
    </row>
    <row r="14" spans="1:9" x14ac:dyDescent="0.25">
      <c r="A14" s="14" t="s">
        <v>14</v>
      </c>
      <c r="B14" s="15" t="s">
        <v>15</v>
      </c>
      <c r="C14" s="24">
        <f>C15+C16+C17</f>
        <v>3629060</v>
      </c>
      <c r="D14" s="24">
        <f t="shared" ref="D14:E14" si="2">D15+D16+D17</f>
        <v>0</v>
      </c>
      <c r="E14" s="24">
        <f t="shared" si="2"/>
        <v>3629060</v>
      </c>
    </row>
    <row r="15" spans="1:9" ht="30" x14ac:dyDescent="0.25">
      <c r="A15" s="16" t="s">
        <v>16</v>
      </c>
      <c r="B15" s="17" t="s">
        <v>17</v>
      </c>
      <c r="C15" s="25">
        <v>1408171</v>
      </c>
      <c r="D15" s="25">
        <v>0</v>
      </c>
      <c r="E15" s="25">
        <f>C15+D15</f>
        <v>1408171</v>
      </c>
    </row>
    <row r="16" spans="1:9" ht="30" x14ac:dyDescent="0.25">
      <c r="A16" s="16" t="s">
        <v>18</v>
      </c>
      <c r="B16" s="17" t="s">
        <v>19</v>
      </c>
      <c r="C16" s="25">
        <v>1510408</v>
      </c>
      <c r="D16" s="25">
        <v>0</v>
      </c>
      <c r="E16" s="25">
        <f>C16+D16</f>
        <v>1510408</v>
      </c>
    </row>
    <row r="17" spans="1:5" ht="30" x14ac:dyDescent="0.25">
      <c r="A17" s="16" t="s">
        <v>20</v>
      </c>
      <c r="B17" s="17" t="s">
        <v>21</v>
      </c>
      <c r="C17" s="25">
        <v>710481</v>
      </c>
      <c r="D17" s="25">
        <v>0</v>
      </c>
      <c r="E17" s="25">
        <f>C17+D17</f>
        <v>710481</v>
      </c>
    </row>
    <row r="18" spans="1:5" x14ac:dyDescent="0.25">
      <c r="A18" s="14" t="s">
        <v>22</v>
      </c>
      <c r="B18" s="15" t="s">
        <v>23</v>
      </c>
      <c r="C18" s="24">
        <v>289575</v>
      </c>
      <c r="D18" s="24">
        <v>0</v>
      </c>
      <c r="E18" s="24">
        <f>C18+D18</f>
        <v>289575</v>
      </c>
    </row>
    <row r="19" spans="1:5" x14ac:dyDescent="0.25">
      <c r="A19" s="11"/>
      <c r="B19" s="12" t="s">
        <v>26</v>
      </c>
      <c r="C19" s="23">
        <f>C20+C22+C36+C40+C46</f>
        <v>219198</v>
      </c>
      <c r="D19" s="23">
        <f t="shared" ref="D19:E19" si="3">D20+D22+D36+D40+D46</f>
        <v>0</v>
      </c>
      <c r="E19" s="23">
        <f t="shared" si="3"/>
        <v>219198</v>
      </c>
    </row>
    <row r="20" spans="1:5" ht="29.25" x14ac:dyDescent="0.25">
      <c r="A20" s="14" t="s">
        <v>27</v>
      </c>
      <c r="B20" s="15" t="s">
        <v>28</v>
      </c>
      <c r="C20" s="24">
        <f>C21</f>
        <v>400</v>
      </c>
      <c r="D20" s="24">
        <f>D21</f>
        <v>0</v>
      </c>
      <c r="E20" s="24">
        <f>E21</f>
        <v>400</v>
      </c>
    </row>
    <row r="21" spans="1:5" ht="30" x14ac:dyDescent="0.25">
      <c r="A21" s="16" t="s">
        <v>29</v>
      </c>
      <c r="B21" s="17" t="s">
        <v>30</v>
      </c>
      <c r="C21" s="25">
        <v>400</v>
      </c>
      <c r="D21" s="25">
        <v>0</v>
      </c>
      <c r="E21" s="25">
        <f>C21+D21</f>
        <v>400</v>
      </c>
    </row>
    <row r="22" spans="1:5" ht="29.25" x14ac:dyDescent="0.25">
      <c r="A22" s="14" t="s">
        <v>31</v>
      </c>
      <c r="B22" s="15" t="s">
        <v>32</v>
      </c>
      <c r="C22" s="24">
        <f>C23+C28</f>
        <v>60650</v>
      </c>
      <c r="D22" s="24">
        <f t="shared" ref="D22:E22" si="4">D23+D28</f>
        <v>0</v>
      </c>
      <c r="E22" s="24">
        <f t="shared" si="4"/>
        <v>60650</v>
      </c>
    </row>
    <row r="23" spans="1:5" ht="29.25" x14ac:dyDescent="0.25">
      <c r="A23" s="19" t="s">
        <v>33</v>
      </c>
      <c r="B23" s="15" t="s">
        <v>34</v>
      </c>
      <c r="C23" s="24">
        <f>SUM(C24:C27)</f>
        <v>21000</v>
      </c>
      <c r="D23" s="24">
        <f t="shared" ref="D23:E23" si="5">SUM(D24:D27)</f>
        <v>0</v>
      </c>
      <c r="E23" s="24">
        <f t="shared" si="5"/>
        <v>21000</v>
      </c>
    </row>
    <row r="24" spans="1:5" ht="45" x14ac:dyDescent="0.25">
      <c r="A24" s="16" t="s">
        <v>35</v>
      </c>
      <c r="B24" s="17" t="s">
        <v>36</v>
      </c>
      <c r="C24" s="25">
        <v>2000</v>
      </c>
      <c r="D24" s="25">
        <v>0</v>
      </c>
      <c r="E24" s="25">
        <f>C24+D24</f>
        <v>2000</v>
      </c>
    </row>
    <row r="25" spans="1:5" ht="90" x14ac:dyDescent="0.25">
      <c r="A25" s="16" t="s">
        <v>37</v>
      </c>
      <c r="B25" s="17" t="s">
        <v>38</v>
      </c>
      <c r="C25" s="25">
        <v>8000</v>
      </c>
      <c r="D25" s="25">
        <v>0</v>
      </c>
      <c r="E25" s="25">
        <f t="shared" ref="E25:E35" si="6">C25+D25</f>
        <v>8000</v>
      </c>
    </row>
    <row r="26" spans="1:5" ht="30" hidden="1" x14ac:dyDescent="0.25">
      <c r="A26" s="16" t="s">
        <v>39</v>
      </c>
      <c r="B26" s="17" t="s">
        <v>409</v>
      </c>
      <c r="C26" s="25"/>
      <c r="D26" s="25">
        <v>0</v>
      </c>
      <c r="E26" s="25">
        <f t="shared" si="6"/>
        <v>0</v>
      </c>
    </row>
    <row r="27" spans="1:5" ht="30" x14ac:dyDescent="0.25">
      <c r="A27" s="16" t="s">
        <v>40</v>
      </c>
      <c r="B27" s="17" t="s">
        <v>41</v>
      </c>
      <c r="C27" s="25">
        <v>11000</v>
      </c>
      <c r="D27" s="25">
        <v>0</v>
      </c>
      <c r="E27" s="25">
        <f t="shared" si="6"/>
        <v>11000</v>
      </c>
    </row>
    <row r="28" spans="1:5" x14ac:dyDescent="0.25">
      <c r="A28" s="19" t="s">
        <v>42</v>
      </c>
      <c r="B28" s="15" t="s">
        <v>43</v>
      </c>
      <c r="C28" s="24">
        <f>SUM(C29:C35)</f>
        <v>39650</v>
      </c>
      <c r="D28" s="24">
        <f t="shared" ref="D28:E28" si="7">SUM(D29:D35)</f>
        <v>0</v>
      </c>
      <c r="E28" s="24">
        <f t="shared" si="7"/>
        <v>39650</v>
      </c>
    </row>
    <row r="29" spans="1:5" ht="45" x14ac:dyDescent="0.25">
      <c r="A29" s="16" t="s">
        <v>44</v>
      </c>
      <c r="B29" s="17" t="s">
        <v>45</v>
      </c>
      <c r="C29" s="25">
        <v>16000</v>
      </c>
      <c r="D29" s="25">
        <v>0</v>
      </c>
      <c r="E29" s="25">
        <f t="shared" si="6"/>
        <v>16000</v>
      </c>
    </row>
    <row r="30" spans="1:5" ht="45" x14ac:dyDescent="0.25">
      <c r="A30" s="16" t="s">
        <v>46</v>
      </c>
      <c r="B30" s="17" t="s">
        <v>52</v>
      </c>
      <c r="C30" s="25">
        <v>350</v>
      </c>
      <c r="D30" s="25">
        <v>0</v>
      </c>
      <c r="E30" s="25">
        <f t="shared" si="6"/>
        <v>350</v>
      </c>
    </row>
    <row r="31" spans="1:5" ht="30" x14ac:dyDescent="0.25">
      <c r="A31" s="16" t="s">
        <v>47</v>
      </c>
      <c r="B31" s="17" t="s">
        <v>53</v>
      </c>
      <c r="C31" s="25">
        <v>2300</v>
      </c>
      <c r="D31" s="25">
        <v>0</v>
      </c>
      <c r="E31" s="25">
        <f t="shared" si="6"/>
        <v>2300</v>
      </c>
    </row>
    <row r="32" spans="1:5" ht="30" x14ac:dyDescent="0.25">
      <c r="A32" s="16" t="s">
        <v>48</v>
      </c>
      <c r="B32" s="17" t="s">
        <v>54</v>
      </c>
      <c r="C32" s="25">
        <v>1000</v>
      </c>
      <c r="D32" s="25">
        <v>0</v>
      </c>
      <c r="E32" s="25">
        <f t="shared" si="6"/>
        <v>1000</v>
      </c>
    </row>
    <row r="33" spans="1:5" ht="45" x14ac:dyDescent="0.25">
      <c r="A33" s="16" t="s">
        <v>49</v>
      </c>
      <c r="B33" s="17" t="s">
        <v>55</v>
      </c>
      <c r="C33" s="25">
        <v>6500</v>
      </c>
      <c r="D33" s="25">
        <v>0</v>
      </c>
      <c r="E33" s="25">
        <f t="shared" si="6"/>
        <v>6500</v>
      </c>
    </row>
    <row r="34" spans="1:5" ht="30" x14ac:dyDescent="0.25">
      <c r="A34" s="16" t="s">
        <v>50</v>
      </c>
      <c r="B34" s="17" t="s">
        <v>56</v>
      </c>
      <c r="C34" s="25">
        <v>11000</v>
      </c>
      <c r="D34" s="25">
        <v>0</v>
      </c>
      <c r="E34" s="25">
        <f t="shared" si="6"/>
        <v>11000</v>
      </c>
    </row>
    <row r="35" spans="1:5" ht="30" x14ac:dyDescent="0.25">
      <c r="A35" s="16" t="s">
        <v>51</v>
      </c>
      <c r="B35" s="17" t="s">
        <v>57</v>
      </c>
      <c r="C35" s="25">
        <v>2500</v>
      </c>
      <c r="D35" s="25"/>
      <c r="E35" s="25">
        <f t="shared" si="6"/>
        <v>2500</v>
      </c>
    </row>
    <row r="36" spans="1:5" x14ac:dyDescent="0.25">
      <c r="A36" s="14" t="s">
        <v>58</v>
      </c>
      <c r="B36" s="15" t="s">
        <v>59</v>
      </c>
      <c r="C36" s="24">
        <f>C37</f>
        <v>120000</v>
      </c>
      <c r="D36" s="24">
        <f t="shared" ref="D36:E36" si="8">D37</f>
        <v>0</v>
      </c>
      <c r="E36" s="24">
        <f t="shared" si="8"/>
        <v>120000</v>
      </c>
    </row>
    <row r="37" spans="1:5" x14ac:dyDescent="0.25">
      <c r="A37" s="19" t="s">
        <v>62</v>
      </c>
      <c r="B37" s="15" t="s">
        <v>63</v>
      </c>
      <c r="C37" s="24">
        <f>SUM(C38:C39)</f>
        <v>120000</v>
      </c>
      <c r="D37" s="24">
        <f t="shared" ref="D37:E37" si="9">SUM(D38:D39)</f>
        <v>0</v>
      </c>
      <c r="E37" s="24">
        <f t="shared" si="9"/>
        <v>120000</v>
      </c>
    </row>
    <row r="38" spans="1:5" x14ac:dyDescent="0.25">
      <c r="A38" s="16" t="s">
        <v>60</v>
      </c>
      <c r="B38" s="17" t="s">
        <v>61</v>
      </c>
      <c r="C38" s="25">
        <v>42000</v>
      </c>
      <c r="D38" s="25">
        <v>0</v>
      </c>
      <c r="E38" s="25">
        <f>C38+D38</f>
        <v>42000</v>
      </c>
    </row>
    <row r="39" spans="1:5" ht="45" x14ac:dyDescent="0.25">
      <c r="A39" s="16" t="s">
        <v>64</v>
      </c>
      <c r="B39" s="17" t="s">
        <v>65</v>
      </c>
      <c r="C39" s="25">
        <v>78000</v>
      </c>
      <c r="D39" s="25">
        <v>0</v>
      </c>
      <c r="E39" s="25">
        <f>C39+D39</f>
        <v>78000</v>
      </c>
    </row>
    <row r="40" spans="1:5" hidden="1" x14ac:dyDescent="0.25">
      <c r="A40" s="14" t="s">
        <v>66</v>
      </c>
      <c r="B40" s="15" t="s">
        <v>67</v>
      </c>
      <c r="C40" s="24">
        <f>C41+C45</f>
        <v>0</v>
      </c>
      <c r="D40" s="24">
        <f t="shared" ref="D40:E40" si="10">D41+D45</f>
        <v>0</v>
      </c>
      <c r="E40" s="24">
        <f t="shared" si="10"/>
        <v>0</v>
      </c>
    </row>
    <row r="41" spans="1:5" hidden="1" x14ac:dyDescent="0.25">
      <c r="A41" s="19" t="s">
        <v>68</v>
      </c>
      <c r="B41" s="15" t="s">
        <v>69</v>
      </c>
      <c r="C41" s="24">
        <f>SUM(C42:C44)</f>
        <v>0</v>
      </c>
      <c r="D41" s="24">
        <f t="shared" ref="D41:E41" si="11">SUM(D42:D44)</f>
        <v>0</v>
      </c>
      <c r="E41" s="24">
        <f t="shared" si="11"/>
        <v>0</v>
      </c>
    </row>
    <row r="42" spans="1:5" ht="30" hidden="1" x14ac:dyDescent="0.25">
      <c r="A42" s="16" t="s">
        <v>70</v>
      </c>
      <c r="B42" s="17" t="s">
        <v>71</v>
      </c>
      <c r="C42" s="25"/>
      <c r="D42" s="25">
        <v>0</v>
      </c>
      <c r="E42" s="25">
        <f>C42+D42</f>
        <v>0</v>
      </c>
    </row>
    <row r="43" spans="1:5" ht="30" hidden="1" x14ac:dyDescent="0.25">
      <c r="A43" s="16" t="s">
        <v>72</v>
      </c>
      <c r="B43" s="17" t="s">
        <v>74</v>
      </c>
      <c r="C43" s="25"/>
      <c r="D43" s="25">
        <v>0</v>
      </c>
      <c r="E43" s="25">
        <f t="shared" ref="E43:E44" si="12">C43+D43</f>
        <v>0</v>
      </c>
    </row>
    <row r="44" spans="1:5" ht="30" hidden="1" x14ac:dyDescent="0.25">
      <c r="A44" s="16" t="s">
        <v>73</v>
      </c>
      <c r="B44" s="17" t="s">
        <v>410</v>
      </c>
      <c r="C44" s="25"/>
      <c r="D44" s="25">
        <v>0</v>
      </c>
      <c r="E44" s="25">
        <f t="shared" si="12"/>
        <v>0</v>
      </c>
    </row>
    <row r="45" spans="1:5" hidden="1" x14ac:dyDescent="0.25">
      <c r="A45" s="19" t="s">
        <v>75</v>
      </c>
      <c r="B45" s="15" t="s">
        <v>76</v>
      </c>
      <c r="C45" s="24"/>
      <c r="D45" s="24"/>
      <c r="E45" s="24">
        <f>C45+D45</f>
        <v>0</v>
      </c>
    </row>
    <row r="46" spans="1:5" ht="42.75" customHeight="1" x14ac:dyDescent="0.25">
      <c r="A46" s="14" t="s">
        <v>77</v>
      </c>
      <c r="B46" s="15" t="s">
        <v>82</v>
      </c>
      <c r="C46" s="24">
        <f>SUM(C47:C48)</f>
        <v>38148</v>
      </c>
      <c r="D46" s="24">
        <f t="shared" ref="D46:E46" si="13">SUM(D47:D48)</f>
        <v>0</v>
      </c>
      <c r="E46" s="24">
        <f t="shared" si="13"/>
        <v>38148</v>
      </c>
    </row>
    <row r="47" spans="1:5" ht="30" x14ac:dyDescent="0.25">
      <c r="A47" s="16" t="s">
        <v>78</v>
      </c>
      <c r="B47" s="17" t="s">
        <v>80</v>
      </c>
      <c r="C47" s="25">
        <v>9808</v>
      </c>
      <c r="D47" s="25">
        <v>0</v>
      </c>
      <c r="E47" s="25">
        <f>C47+D47</f>
        <v>9808</v>
      </c>
    </row>
    <row r="48" spans="1:5" ht="30" x14ac:dyDescent="0.25">
      <c r="A48" s="16" t="s">
        <v>79</v>
      </c>
      <c r="B48" s="17" t="s">
        <v>81</v>
      </c>
      <c r="C48" s="25">
        <v>28340</v>
      </c>
      <c r="D48" s="25">
        <v>0</v>
      </c>
      <c r="E48" s="25">
        <f>C48+D48</f>
        <v>28340</v>
      </c>
    </row>
    <row r="49" spans="1:5" x14ac:dyDescent="0.25">
      <c r="A49" s="20"/>
      <c r="B49" s="12" t="s">
        <v>83</v>
      </c>
      <c r="C49" s="26">
        <f>C52+C58+C50</f>
        <v>12181088</v>
      </c>
      <c r="D49" s="26">
        <f>D52+D58+D50</f>
        <v>472481</v>
      </c>
      <c r="E49" s="26">
        <f>E52+E58+E50</f>
        <v>12653569</v>
      </c>
    </row>
    <row r="50" spans="1:5" ht="43.5" x14ac:dyDescent="0.25">
      <c r="A50" s="71">
        <v>17</v>
      </c>
      <c r="B50" s="72" t="s">
        <v>427</v>
      </c>
      <c r="C50" s="73">
        <f>C51</f>
        <v>0</v>
      </c>
      <c r="D50" s="74">
        <f>D51</f>
        <v>6680</v>
      </c>
      <c r="E50" s="74">
        <f>E51</f>
        <v>6680</v>
      </c>
    </row>
    <row r="51" spans="1:5" ht="60" x14ac:dyDescent="0.25">
      <c r="A51" s="69">
        <v>17.2</v>
      </c>
      <c r="B51" s="75" t="s">
        <v>428</v>
      </c>
      <c r="C51" s="76">
        <v>0</v>
      </c>
      <c r="D51" s="77">
        <v>6680</v>
      </c>
      <c r="E51" s="77">
        <f>C51+D51</f>
        <v>6680</v>
      </c>
    </row>
    <row r="52" spans="1:5" x14ac:dyDescent="0.25">
      <c r="A52" s="14" t="s">
        <v>84</v>
      </c>
      <c r="B52" s="15" t="s">
        <v>85</v>
      </c>
      <c r="C52" s="24">
        <f>C53</f>
        <v>11474909</v>
      </c>
      <c r="D52" s="24">
        <f t="shared" ref="D52:E52" si="14">D53</f>
        <v>394060</v>
      </c>
      <c r="E52" s="24">
        <f t="shared" si="14"/>
        <v>11868969</v>
      </c>
    </row>
    <row r="53" spans="1:5" ht="29.25" x14ac:dyDescent="0.25">
      <c r="A53" s="19" t="s">
        <v>86</v>
      </c>
      <c r="B53" s="15" t="s">
        <v>91</v>
      </c>
      <c r="C53" s="24">
        <f>SUM(C54:C57)</f>
        <v>11474909</v>
      </c>
      <c r="D53" s="24">
        <f t="shared" ref="D53:E53" si="15">SUM(D54:D57)</f>
        <v>394060</v>
      </c>
      <c r="E53" s="24">
        <f t="shared" si="15"/>
        <v>11868969</v>
      </c>
    </row>
    <row r="54" spans="1:5" ht="30" x14ac:dyDescent="0.25">
      <c r="A54" s="16" t="s">
        <v>87</v>
      </c>
      <c r="B54" s="17" t="s">
        <v>91</v>
      </c>
      <c r="C54" s="25">
        <v>7919812</v>
      </c>
      <c r="D54" s="25">
        <v>49108</v>
      </c>
      <c r="E54" s="25">
        <f>C54+D54</f>
        <v>7968920</v>
      </c>
    </row>
    <row r="55" spans="1:5" ht="90" x14ac:dyDescent="0.25">
      <c r="A55" s="16" t="s">
        <v>88</v>
      </c>
      <c r="B55" s="17" t="s">
        <v>92</v>
      </c>
      <c r="C55" s="25">
        <v>1481456</v>
      </c>
      <c r="D55" s="25">
        <v>334452</v>
      </c>
      <c r="E55" s="25">
        <f t="shared" ref="E55:E57" si="16">C55+D55</f>
        <v>1815908</v>
      </c>
    </row>
    <row r="56" spans="1:5" ht="45" x14ac:dyDescent="0.25">
      <c r="A56" s="16" t="s">
        <v>89</v>
      </c>
      <c r="B56" s="17" t="s">
        <v>94</v>
      </c>
      <c r="C56" s="25">
        <v>2073641</v>
      </c>
      <c r="D56" s="25">
        <v>0</v>
      </c>
      <c r="E56" s="25">
        <f t="shared" si="16"/>
        <v>2073641</v>
      </c>
    </row>
    <row r="57" spans="1:5" ht="30" x14ac:dyDescent="0.25">
      <c r="A57" s="16" t="s">
        <v>90</v>
      </c>
      <c r="B57" s="17" t="s">
        <v>93</v>
      </c>
      <c r="C57" s="25"/>
      <c r="D57" s="25">
        <v>10500</v>
      </c>
      <c r="E57" s="25">
        <f t="shared" si="16"/>
        <v>10500</v>
      </c>
    </row>
    <row r="58" spans="1:5" x14ac:dyDescent="0.25">
      <c r="A58" s="14" t="s">
        <v>95</v>
      </c>
      <c r="B58" s="15" t="s">
        <v>411</v>
      </c>
      <c r="C58" s="24">
        <f>C59</f>
        <v>706179</v>
      </c>
      <c r="D58" s="24">
        <f t="shared" ref="D58:E58" si="17">D59</f>
        <v>71741</v>
      </c>
      <c r="E58" s="24">
        <f t="shared" si="17"/>
        <v>777920</v>
      </c>
    </row>
    <row r="59" spans="1:5" ht="30" x14ac:dyDescent="0.25">
      <c r="A59" s="16" t="s">
        <v>96</v>
      </c>
      <c r="B59" s="17" t="s">
        <v>97</v>
      </c>
      <c r="C59" s="25">
        <v>706179</v>
      </c>
      <c r="D59" s="25">
        <v>71741</v>
      </c>
      <c r="E59" s="25">
        <f>C59+D59</f>
        <v>777920</v>
      </c>
    </row>
    <row r="60" spans="1:5" ht="29.25" x14ac:dyDescent="0.25">
      <c r="A60" s="11"/>
      <c r="B60" s="12" t="s">
        <v>98</v>
      </c>
      <c r="C60" s="23">
        <f>C61</f>
        <v>1385627</v>
      </c>
      <c r="D60" s="23">
        <f t="shared" ref="D60:E60" si="18">D61</f>
        <v>67675</v>
      </c>
      <c r="E60" s="23">
        <f t="shared" si="18"/>
        <v>1453302</v>
      </c>
    </row>
    <row r="61" spans="1:5" x14ac:dyDescent="0.25">
      <c r="A61" s="14" t="s">
        <v>99</v>
      </c>
      <c r="B61" s="15" t="s">
        <v>100</v>
      </c>
      <c r="C61" s="24">
        <f>C62+C63+C69</f>
        <v>1385627</v>
      </c>
      <c r="D61" s="24">
        <f t="shared" ref="D61:E61" si="19">D62+D63+D69</f>
        <v>67675</v>
      </c>
      <c r="E61" s="24">
        <f t="shared" si="19"/>
        <v>1453302</v>
      </c>
    </row>
    <row r="62" spans="1:5" ht="29.25" x14ac:dyDescent="0.25">
      <c r="A62" s="19" t="s">
        <v>101</v>
      </c>
      <c r="B62" s="15" t="s">
        <v>102</v>
      </c>
      <c r="C62" s="24">
        <v>10212</v>
      </c>
      <c r="D62" s="24"/>
      <c r="E62" s="24">
        <f>C62+D62</f>
        <v>10212</v>
      </c>
    </row>
    <row r="63" spans="1:5" ht="43.5" x14ac:dyDescent="0.25">
      <c r="A63" s="19" t="s">
        <v>103</v>
      </c>
      <c r="B63" s="15" t="s">
        <v>104</v>
      </c>
      <c r="C63" s="24">
        <f>SUM(C64:C68)</f>
        <v>1321116</v>
      </c>
      <c r="D63" s="24">
        <f t="shared" ref="D63:E63" si="20">SUM(D64:D68)</f>
        <v>57000</v>
      </c>
      <c r="E63" s="24">
        <f t="shared" si="20"/>
        <v>1378116</v>
      </c>
    </row>
    <row r="64" spans="1:5" ht="60" hidden="1" x14ac:dyDescent="0.25">
      <c r="A64" s="16" t="s">
        <v>105</v>
      </c>
      <c r="B64" s="17" t="s">
        <v>111</v>
      </c>
      <c r="C64" s="25"/>
      <c r="D64" s="25"/>
      <c r="E64" s="25">
        <f>C64+D64</f>
        <v>0</v>
      </c>
    </row>
    <row r="65" spans="1:5" x14ac:dyDescent="0.25">
      <c r="A65" s="16" t="s">
        <v>106</v>
      </c>
      <c r="B65" s="17" t="s">
        <v>112</v>
      </c>
      <c r="C65" s="25">
        <v>245280</v>
      </c>
      <c r="D65" s="25"/>
      <c r="E65" s="25">
        <f t="shared" ref="E65:E68" si="21">C65+D65</f>
        <v>245280</v>
      </c>
    </row>
    <row r="66" spans="1:5" ht="31.5" customHeight="1" x14ac:dyDescent="0.25">
      <c r="A66" s="16" t="s">
        <v>107</v>
      </c>
      <c r="B66" s="17" t="s">
        <v>115</v>
      </c>
      <c r="C66" s="25">
        <v>600</v>
      </c>
      <c r="D66" s="25"/>
      <c r="E66" s="25">
        <f t="shared" si="21"/>
        <v>600</v>
      </c>
    </row>
    <row r="67" spans="1:5" x14ac:dyDescent="0.25">
      <c r="A67" s="16" t="s">
        <v>108</v>
      </c>
      <c r="B67" s="17" t="s">
        <v>113</v>
      </c>
      <c r="C67" s="25">
        <v>366660</v>
      </c>
      <c r="D67" s="25">
        <v>69956</v>
      </c>
      <c r="E67" s="25">
        <f t="shared" si="21"/>
        <v>436616</v>
      </c>
    </row>
    <row r="68" spans="1:5" ht="30" x14ac:dyDescent="0.25">
      <c r="A68" s="16" t="s">
        <v>109</v>
      </c>
      <c r="B68" s="17" t="s">
        <v>412</v>
      </c>
      <c r="C68" s="25">
        <v>708576</v>
      </c>
      <c r="D68" s="25">
        <v>-12956</v>
      </c>
      <c r="E68" s="25">
        <f t="shared" si="21"/>
        <v>695620</v>
      </c>
    </row>
    <row r="69" spans="1:5" ht="29.25" x14ac:dyDescent="0.25">
      <c r="A69" s="19" t="s">
        <v>110</v>
      </c>
      <c r="B69" s="15" t="s">
        <v>114</v>
      </c>
      <c r="C69" s="24">
        <v>54299</v>
      </c>
      <c r="D69" s="24">
        <v>10675</v>
      </c>
      <c r="E69" s="24">
        <f>C69+D69</f>
        <v>64974</v>
      </c>
    </row>
    <row r="70" spans="1:5" ht="18.75" x14ac:dyDescent="0.3">
      <c r="A70" s="8"/>
      <c r="B70" s="9" t="s">
        <v>116</v>
      </c>
      <c r="C70" s="22">
        <f>C71+C72</f>
        <v>3824239</v>
      </c>
      <c r="D70" s="22">
        <f t="shared" ref="D70:E70" si="22">D71+D72</f>
        <v>431350</v>
      </c>
      <c r="E70" s="22">
        <f t="shared" si="22"/>
        <v>4255589</v>
      </c>
    </row>
    <row r="71" spans="1:5" x14ac:dyDescent="0.25">
      <c r="A71" s="18" t="s">
        <v>117</v>
      </c>
      <c r="B71" s="21" t="s">
        <v>119</v>
      </c>
      <c r="C71" s="25">
        <v>2674979</v>
      </c>
      <c r="D71" s="25"/>
      <c r="E71" s="25">
        <f>C71+D71</f>
        <v>2674979</v>
      </c>
    </row>
    <row r="72" spans="1:5" x14ac:dyDescent="0.25">
      <c r="A72" s="18" t="s">
        <v>118</v>
      </c>
      <c r="B72" s="21" t="s">
        <v>120</v>
      </c>
      <c r="C72" s="25">
        <v>1149260</v>
      </c>
      <c r="D72" s="25">
        <v>431350</v>
      </c>
      <c r="E72" s="25">
        <f>C72+D72</f>
        <v>1580610</v>
      </c>
    </row>
    <row r="73" spans="1:5" ht="18.75" x14ac:dyDescent="0.3">
      <c r="A73" s="10"/>
      <c r="B73" s="9" t="s">
        <v>121</v>
      </c>
      <c r="C73" s="22">
        <f>C9+C70</f>
        <v>57066563</v>
      </c>
      <c r="D73" s="22">
        <f>D9+D70</f>
        <v>971506</v>
      </c>
      <c r="E73" s="22">
        <f>E9+E70</f>
        <v>58038069</v>
      </c>
    </row>
    <row r="76" spans="1:5" ht="18.75" x14ac:dyDescent="0.3">
      <c r="A76" s="28" t="s">
        <v>128</v>
      </c>
      <c r="B76" s="29"/>
      <c r="C76" s="28"/>
      <c r="D76" s="28"/>
      <c r="E76" s="28" t="s">
        <v>129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9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9" workbookViewId="0">
      <selection activeCell="B10" sqref="B10"/>
    </sheetView>
  </sheetViews>
  <sheetFormatPr defaultRowHeight="15" x14ac:dyDescent="0.25"/>
  <cols>
    <col min="1" max="1" width="11.140625" style="1" customWidth="1"/>
    <col min="2" max="2" width="42" style="1" customWidth="1"/>
    <col min="3" max="3" width="16.140625" style="1" customWidth="1"/>
    <col min="4" max="4" width="15.28515625" style="1" customWidth="1"/>
    <col min="5" max="5" width="15" style="1" customWidth="1"/>
    <col min="6" max="6" width="14.85546875" style="1" customWidth="1"/>
    <col min="7" max="7" width="13.85546875" style="1" customWidth="1"/>
    <col min="8" max="8" width="14.5703125" style="1" customWidth="1"/>
    <col min="9" max="16384" width="9.140625" style="1"/>
  </cols>
  <sheetData>
    <row r="1" spans="1:10" x14ac:dyDescent="0.25">
      <c r="G1" s="324" t="s">
        <v>159</v>
      </c>
      <c r="H1" s="324"/>
      <c r="J1" s="2"/>
    </row>
    <row r="2" spans="1:10" x14ac:dyDescent="0.25">
      <c r="F2" s="324" t="s">
        <v>874</v>
      </c>
      <c r="G2" s="324"/>
      <c r="H2" s="324"/>
      <c r="I2" s="6"/>
      <c r="J2" s="2"/>
    </row>
    <row r="3" spans="1:10" x14ac:dyDescent="0.25">
      <c r="H3" s="319" t="s">
        <v>875</v>
      </c>
      <c r="I3" s="27"/>
      <c r="J3" s="27"/>
    </row>
    <row r="4" spans="1:10" hidden="1" x14ac:dyDescent="0.25"/>
    <row r="5" spans="1:10" ht="18.75" x14ac:dyDescent="0.3">
      <c r="A5" s="327" t="s">
        <v>1</v>
      </c>
      <c r="B5" s="327"/>
      <c r="C5" s="327"/>
      <c r="D5" s="327"/>
      <c r="E5" s="327"/>
      <c r="F5" s="327"/>
      <c r="G5" s="327"/>
      <c r="H5" s="327"/>
    </row>
    <row r="6" spans="1:10" x14ac:dyDescent="0.25">
      <c r="A6" s="328" t="s">
        <v>131</v>
      </c>
      <c r="B6" s="328"/>
      <c r="C6" s="328"/>
      <c r="D6" s="328"/>
      <c r="E6" s="328"/>
      <c r="F6" s="328"/>
      <c r="G6" s="328"/>
      <c r="H6" s="328"/>
    </row>
    <row r="7" spans="1:10" x14ac:dyDescent="0.25">
      <c r="H7" s="56" t="s">
        <v>13</v>
      </c>
    </row>
    <row r="8" spans="1:10" s="3" customFormat="1" ht="15" customHeight="1" x14ac:dyDescent="0.2">
      <c r="A8" s="326" t="s">
        <v>6</v>
      </c>
      <c r="B8" s="326" t="s">
        <v>123</v>
      </c>
      <c r="C8" s="326" t="s">
        <v>124</v>
      </c>
      <c r="D8" s="325" t="s">
        <v>4</v>
      </c>
      <c r="E8" s="325"/>
      <c r="F8" s="325"/>
      <c r="G8" s="325"/>
      <c r="H8" s="326" t="s">
        <v>5</v>
      </c>
    </row>
    <row r="9" spans="1:10" s="3" customFormat="1" ht="42.75" x14ac:dyDescent="0.2">
      <c r="A9" s="326"/>
      <c r="B9" s="326"/>
      <c r="C9" s="326"/>
      <c r="D9" s="7" t="s">
        <v>126</v>
      </c>
      <c r="E9" s="7" t="s">
        <v>127</v>
      </c>
      <c r="F9" s="7" t="s">
        <v>85</v>
      </c>
      <c r="G9" s="7" t="s">
        <v>164</v>
      </c>
      <c r="H9" s="326"/>
    </row>
    <row r="10" spans="1:10" ht="37.5" x14ac:dyDescent="0.3">
      <c r="A10" s="8"/>
      <c r="B10" s="32" t="s">
        <v>130</v>
      </c>
      <c r="C10" s="35">
        <f>SUM(C11:C19)</f>
        <v>50983856</v>
      </c>
      <c r="D10" s="35">
        <f t="shared" ref="D10:G10" si="0">SUM(D11:D19)</f>
        <v>421222</v>
      </c>
      <c r="E10" s="35">
        <f t="shared" si="0"/>
        <v>67675</v>
      </c>
      <c r="F10" s="35">
        <f t="shared" si="0"/>
        <v>400740</v>
      </c>
      <c r="G10" s="35">
        <f t="shared" si="0"/>
        <v>71741</v>
      </c>
      <c r="H10" s="35">
        <f>C10+D10+E10+F10+G10</f>
        <v>51945234</v>
      </c>
    </row>
    <row r="11" spans="1:10" x14ac:dyDescent="0.25">
      <c r="A11" s="18" t="s">
        <v>132</v>
      </c>
      <c r="B11" s="18" t="s">
        <v>141</v>
      </c>
      <c r="C11" s="31">
        <v>5991452</v>
      </c>
      <c r="D11" s="31">
        <f>'3.pielikums'!E12</f>
        <v>-211493</v>
      </c>
      <c r="E11" s="31">
        <f>'3.pielikums'!G12</f>
        <v>0</v>
      </c>
      <c r="F11" s="31">
        <f>'3.pielikums'!I12</f>
        <v>0</v>
      </c>
      <c r="G11" s="31">
        <f>'3.pielikums'!K12</f>
        <v>54486</v>
      </c>
      <c r="H11" s="36">
        <f t="shared" ref="H11:H29" si="1">C11+D11+E11+F11+G11</f>
        <v>5834445</v>
      </c>
    </row>
    <row r="12" spans="1:10" x14ac:dyDescent="0.25">
      <c r="A12" s="18" t="s">
        <v>133</v>
      </c>
      <c r="B12" s="18" t="s">
        <v>142</v>
      </c>
      <c r="C12" s="31">
        <v>2946122</v>
      </c>
      <c r="D12" s="31">
        <f>'3.pielikums'!E29</f>
        <v>-33585</v>
      </c>
      <c r="E12" s="31">
        <f>'3.pielikums'!G29</f>
        <v>0</v>
      </c>
      <c r="F12" s="31">
        <f>'3.pielikums'!I29</f>
        <v>33585</v>
      </c>
      <c r="G12" s="31">
        <f>'3.pielikums'!K29</f>
        <v>0</v>
      </c>
      <c r="H12" s="36">
        <f t="shared" si="1"/>
        <v>2946122</v>
      </c>
    </row>
    <row r="13" spans="1:10" x14ac:dyDescent="0.25">
      <c r="A13" s="18" t="s">
        <v>134</v>
      </c>
      <c r="B13" s="18" t="s">
        <v>143</v>
      </c>
      <c r="C13" s="31">
        <v>2057486</v>
      </c>
      <c r="D13" s="31">
        <f>'3.pielikums'!E34</f>
        <v>-10900</v>
      </c>
      <c r="E13" s="31">
        <f>'3.pielikums'!G34</f>
        <v>0</v>
      </c>
      <c r="F13" s="31">
        <f>'3.pielikums'!I34</f>
        <v>1434</v>
      </c>
      <c r="G13" s="31">
        <f>'3.pielikums'!K34</f>
        <v>17255</v>
      </c>
      <c r="H13" s="36">
        <f t="shared" si="1"/>
        <v>2065275</v>
      </c>
    </row>
    <row r="14" spans="1:10" x14ac:dyDescent="0.25">
      <c r="A14" s="18" t="s">
        <v>135</v>
      </c>
      <c r="B14" s="18" t="s">
        <v>144</v>
      </c>
      <c r="C14" s="31">
        <v>1508636</v>
      </c>
      <c r="D14" s="31">
        <f>'3.pielikums'!E44</f>
        <v>8300</v>
      </c>
      <c r="E14" s="31">
        <f>'3.pielikums'!G44</f>
        <v>0</v>
      </c>
      <c r="F14" s="31">
        <f>'3.pielikums'!I44</f>
        <v>175849</v>
      </c>
      <c r="G14" s="31">
        <f>'3.pielikums'!K44</f>
        <v>0</v>
      </c>
      <c r="H14" s="36">
        <f t="shared" si="1"/>
        <v>1692785</v>
      </c>
    </row>
    <row r="15" spans="1:10" x14ac:dyDescent="0.25">
      <c r="A15" s="18" t="s">
        <v>136</v>
      </c>
      <c r="B15" s="18" t="s">
        <v>145</v>
      </c>
      <c r="C15" s="31">
        <v>3713534</v>
      </c>
      <c r="D15" s="31">
        <f>'3.pielikums'!E54</f>
        <v>28400</v>
      </c>
      <c r="E15" s="31">
        <f>'3.pielikums'!G54</f>
        <v>0</v>
      </c>
      <c r="F15" s="31">
        <f>'3.pielikums'!I54</f>
        <v>0</v>
      </c>
      <c r="G15" s="31">
        <f>'3.pielikums'!K54</f>
        <v>0</v>
      </c>
      <c r="H15" s="36">
        <f t="shared" si="1"/>
        <v>3741934</v>
      </c>
    </row>
    <row r="16" spans="1:10" x14ac:dyDescent="0.25">
      <c r="A16" s="18" t="s">
        <v>137</v>
      </c>
      <c r="B16" s="18" t="s">
        <v>146</v>
      </c>
      <c r="C16" s="31">
        <v>122175</v>
      </c>
      <c r="D16" s="31">
        <f>'3.pielikums'!E63</f>
        <v>0</v>
      </c>
      <c r="E16" s="31">
        <f>'3.pielikums'!G63</f>
        <v>0</v>
      </c>
      <c r="F16" s="31">
        <f>'3.pielikums'!I63</f>
        <v>0</v>
      </c>
      <c r="G16" s="31">
        <f>'3.pielikums'!K63</f>
        <v>0</v>
      </c>
      <c r="H16" s="36">
        <f t="shared" si="1"/>
        <v>122175</v>
      </c>
    </row>
    <row r="17" spans="1:8" x14ac:dyDescent="0.25">
      <c r="A17" s="18" t="s">
        <v>27</v>
      </c>
      <c r="B17" s="18" t="s">
        <v>147</v>
      </c>
      <c r="C17" s="31">
        <v>5592749</v>
      </c>
      <c r="D17" s="31">
        <f>'3.pielikums'!E68</f>
        <v>269706</v>
      </c>
      <c r="E17" s="31">
        <f>'3.pielikums'!G68</f>
        <v>61500</v>
      </c>
      <c r="F17" s="31">
        <f>'3.pielikums'!I68</f>
        <v>21176</v>
      </c>
      <c r="G17" s="31">
        <f>'3.pielikums'!K68</f>
        <v>0</v>
      </c>
      <c r="H17" s="36">
        <f t="shared" si="1"/>
        <v>5945131</v>
      </c>
    </row>
    <row r="18" spans="1:8" x14ac:dyDescent="0.25">
      <c r="A18" s="18" t="s">
        <v>31</v>
      </c>
      <c r="B18" s="18" t="s">
        <v>148</v>
      </c>
      <c r="C18" s="31">
        <v>24266442</v>
      </c>
      <c r="D18" s="31">
        <f>'3.pielikums'!E95</f>
        <v>363984</v>
      </c>
      <c r="E18" s="31">
        <f>'3.pielikums'!G95</f>
        <v>6175</v>
      </c>
      <c r="F18" s="31">
        <f>'3.pielikums'!I95</f>
        <v>167327</v>
      </c>
      <c r="G18" s="31">
        <f>'3.pielikums'!K95</f>
        <v>0</v>
      </c>
      <c r="H18" s="36">
        <f t="shared" si="1"/>
        <v>24803928</v>
      </c>
    </row>
    <row r="19" spans="1:8" x14ac:dyDescent="0.25">
      <c r="A19" s="18" t="s">
        <v>58</v>
      </c>
      <c r="B19" s="18" t="s">
        <v>149</v>
      </c>
      <c r="C19" s="31">
        <v>4785260</v>
      </c>
      <c r="D19" s="31">
        <f>'3.pielikums'!E124</f>
        <v>6810</v>
      </c>
      <c r="E19" s="31">
        <f>'3.pielikums'!G124</f>
        <v>0</v>
      </c>
      <c r="F19" s="31">
        <f>'3.pielikums'!I124</f>
        <v>1369</v>
      </c>
      <c r="G19" s="31">
        <f>'3.pielikums'!K124</f>
        <v>0</v>
      </c>
      <c r="H19" s="36">
        <f t="shared" si="1"/>
        <v>4793439</v>
      </c>
    </row>
    <row r="20" spans="1:8" ht="18.75" x14ac:dyDescent="0.3">
      <c r="A20" s="10"/>
      <c r="B20" s="33" t="s">
        <v>138</v>
      </c>
      <c r="C20" s="35">
        <f>C21+C22+C28</f>
        <v>6082707</v>
      </c>
      <c r="D20" s="35">
        <f t="shared" ref="D20:G20" si="2">D21+D22+D28</f>
        <v>10128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1"/>
        <v>6092835</v>
      </c>
    </row>
    <row r="21" spans="1:8" x14ac:dyDescent="0.25">
      <c r="A21" s="18" t="s">
        <v>139</v>
      </c>
      <c r="B21" s="18" t="s">
        <v>150</v>
      </c>
      <c r="C21" s="31">
        <v>4926440</v>
      </c>
      <c r="D21" s="31">
        <f>'3.pielikums'!E154</f>
        <v>0</v>
      </c>
      <c r="E21" s="31">
        <f>'3.pielikums'!G154</f>
        <v>0</v>
      </c>
      <c r="F21" s="31">
        <f>'3.pielikums'!I154</f>
        <v>0</v>
      </c>
      <c r="G21" s="31">
        <f>'3.pielikums'!K154</f>
        <v>0</v>
      </c>
      <c r="H21" s="36">
        <f t="shared" si="1"/>
        <v>4926440</v>
      </c>
    </row>
    <row r="22" spans="1:8" ht="30" x14ac:dyDescent="0.25">
      <c r="A22" s="18" t="s">
        <v>140</v>
      </c>
      <c r="B22" s="21" t="s">
        <v>151</v>
      </c>
      <c r="C22" s="31">
        <f>SUM(C23:C27)</f>
        <v>556267</v>
      </c>
      <c r="D22" s="31">
        <f t="shared" ref="D22:G22" si="3">SUM(D23:D27)</f>
        <v>10128</v>
      </c>
      <c r="E22" s="31">
        <f t="shared" si="3"/>
        <v>0</v>
      </c>
      <c r="F22" s="31">
        <f t="shared" si="3"/>
        <v>0</v>
      </c>
      <c r="G22" s="31">
        <f t="shared" si="3"/>
        <v>0</v>
      </c>
      <c r="H22" s="36">
        <f t="shared" si="1"/>
        <v>566395</v>
      </c>
    </row>
    <row r="23" spans="1:8" ht="26.25" x14ac:dyDescent="0.25">
      <c r="A23" s="18"/>
      <c r="B23" s="49" t="s">
        <v>152</v>
      </c>
      <c r="C23" s="31">
        <v>50000</v>
      </c>
      <c r="D23" s="31">
        <f>'3.pielikums'!E156</f>
        <v>0</v>
      </c>
      <c r="E23" s="31">
        <f>'3.pielikums'!G156</f>
        <v>0</v>
      </c>
      <c r="F23" s="31">
        <f>'3.pielikums'!I156</f>
        <v>0</v>
      </c>
      <c r="G23" s="31">
        <f>'3.pielikums'!K156</f>
        <v>0</v>
      </c>
      <c r="H23" s="36">
        <f t="shared" si="1"/>
        <v>50000</v>
      </c>
    </row>
    <row r="24" spans="1:8" ht="26.25" hidden="1" x14ac:dyDescent="0.25">
      <c r="A24" s="18"/>
      <c r="B24" s="49" t="s">
        <v>153</v>
      </c>
      <c r="C24" s="31">
        <v>0</v>
      </c>
      <c r="D24" s="31">
        <f>'3.pielikums'!E157</f>
        <v>0</v>
      </c>
      <c r="E24" s="31">
        <f>'3.pielikums'!G157</f>
        <v>0</v>
      </c>
      <c r="F24" s="31">
        <f>'3.pielikums'!I157</f>
        <v>0</v>
      </c>
      <c r="G24" s="31">
        <f>'3.pielikums'!K157</f>
        <v>0</v>
      </c>
      <c r="H24" s="36">
        <f t="shared" si="1"/>
        <v>0</v>
      </c>
    </row>
    <row r="25" spans="1:8" ht="26.25" x14ac:dyDescent="0.25">
      <c r="A25" s="18"/>
      <c r="B25" s="49" t="s">
        <v>155</v>
      </c>
      <c r="C25" s="31">
        <v>15000</v>
      </c>
      <c r="D25" s="31">
        <f>'3.pielikums'!E158</f>
        <v>0</v>
      </c>
      <c r="E25" s="31">
        <f>'3.pielikums'!G158</f>
        <v>0</v>
      </c>
      <c r="F25" s="31">
        <f>'3.pielikums'!I158</f>
        <v>0</v>
      </c>
      <c r="G25" s="31">
        <f>'3.pielikums'!K158</f>
        <v>0</v>
      </c>
      <c r="H25" s="36">
        <f t="shared" si="1"/>
        <v>15000</v>
      </c>
    </row>
    <row r="26" spans="1:8" ht="26.25" hidden="1" x14ac:dyDescent="0.25">
      <c r="A26" s="18"/>
      <c r="B26" s="49" t="s">
        <v>156</v>
      </c>
      <c r="C26" s="31">
        <v>0</v>
      </c>
      <c r="D26" s="31">
        <f>'3.pielikums'!E159</f>
        <v>0</v>
      </c>
      <c r="E26" s="31">
        <f>'3.pielikums'!G159</f>
        <v>0</v>
      </c>
      <c r="F26" s="31">
        <f>'3.pielikums'!I159</f>
        <v>0</v>
      </c>
      <c r="G26" s="31">
        <f>'3.pielikums'!K159</f>
        <v>0</v>
      </c>
      <c r="H26" s="36">
        <f t="shared" si="1"/>
        <v>0</v>
      </c>
    </row>
    <row r="27" spans="1:8" ht="26.25" x14ac:dyDescent="0.25">
      <c r="A27" s="18"/>
      <c r="B27" s="49" t="s">
        <v>154</v>
      </c>
      <c r="C27" s="31">
        <v>491267</v>
      </c>
      <c r="D27" s="31">
        <f>'3.pielikums'!E160</f>
        <v>10128</v>
      </c>
      <c r="E27" s="31">
        <f>'3.pielikums'!G160</f>
        <v>0</v>
      </c>
      <c r="F27" s="31">
        <f>'3.pielikums'!I160</f>
        <v>0</v>
      </c>
      <c r="G27" s="31">
        <f>'3.pielikums'!K160</f>
        <v>0</v>
      </c>
      <c r="H27" s="36">
        <f t="shared" si="1"/>
        <v>501395</v>
      </c>
    </row>
    <row r="28" spans="1:8" x14ac:dyDescent="0.25">
      <c r="A28" s="18" t="s">
        <v>117</v>
      </c>
      <c r="B28" s="34" t="s">
        <v>158</v>
      </c>
      <c r="C28" s="31">
        <v>600000</v>
      </c>
      <c r="D28" s="31">
        <f>'3.pielikums'!E161</f>
        <v>0</v>
      </c>
      <c r="E28" s="31">
        <f>'3.pielikums'!G161</f>
        <v>0</v>
      </c>
      <c r="F28" s="31">
        <f>'3.pielikums'!I161</f>
        <v>0</v>
      </c>
      <c r="G28" s="31">
        <f>'3.pielikums'!K161</f>
        <v>0</v>
      </c>
      <c r="H28" s="36">
        <f t="shared" si="1"/>
        <v>600000</v>
      </c>
    </row>
    <row r="29" spans="1:8" ht="18.75" x14ac:dyDescent="0.3">
      <c r="A29" s="10"/>
      <c r="B29" s="33" t="s">
        <v>157</v>
      </c>
      <c r="C29" s="35">
        <f>C10+C20</f>
        <v>57066563</v>
      </c>
      <c r="D29" s="35">
        <f t="shared" ref="D29:G29" si="4">D10+D20</f>
        <v>431350</v>
      </c>
      <c r="E29" s="35">
        <f t="shared" si="4"/>
        <v>67675</v>
      </c>
      <c r="F29" s="35">
        <f t="shared" si="4"/>
        <v>400740</v>
      </c>
      <c r="G29" s="35">
        <f t="shared" si="4"/>
        <v>71741</v>
      </c>
      <c r="H29" s="35">
        <f t="shared" si="1"/>
        <v>58038069</v>
      </c>
    </row>
    <row r="31" spans="1:8" ht="18.75" x14ac:dyDescent="0.3">
      <c r="A31" s="28" t="s">
        <v>128</v>
      </c>
      <c r="H31" s="28" t="s">
        <v>129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workbookViewId="0">
      <pane ySplit="10" topLeftCell="A162" activePane="bottomLeft" state="frozen"/>
      <selection pane="bottomLeft" sqref="A1:L165"/>
    </sheetView>
  </sheetViews>
  <sheetFormatPr defaultRowHeight="15" x14ac:dyDescent="0.25"/>
  <cols>
    <col min="1" max="1" width="9.7109375" style="1" customWidth="1"/>
    <col min="2" max="2" width="35.28515625" style="4" customWidth="1"/>
    <col min="3" max="3" width="11.42578125" style="1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K1" s="324" t="s">
        <v>165</v>
      </c>
      <c r="L1" s="324"/>
    </row>
    <row r="2" spans="1:12" x14ac:dyDescent="0.25">
      <c r="I2" s="324" t="s">
        <v>874</v>
      </c>
      <c r="J2" s="324"/>
      <c r="K2" s="324"/>
      <c r="L2" s="324"/>
    </row>
    <row r="3" spans="1:12" x14ac:dyDescent="0.25">
      <c r="L3" s="319" t="s">
        <v>876</v>
      </c>
    </row>
    <row r="5" spans="1:12" ht="18.75" x14ac:dyDescent="0.3">
      <c r="A5" s="327" t="s">
        <v>1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x14ac:dyDescent="0.25">
      <c r="A6" s="328" t="s">
        <v>160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x14ac:dyDescent="0.25">
      <c r="L7" s="56" t="s">
        <v>13</v>
      </c>
    </row>
    <row r="8" spans="1:12" s="4" customFormat="1" x14ac:dyDescent="0.25">
      <c r="A8" s="331" t="s">
        <v>6</v>
      </c>
      <c r="B8" s="331" t="s">
        <v>123</v>
      </c>
      <c r="C8" s="331" t="s">
        <v>124</v>
      </c>
      <c r="D8" s="331" t="s">
        <v>125</v>
      </c>
      <c r="E8" s="331"/>
      <c r="F8" s="331"/>
      <c r="G8" s="331"/>
      <c r="H8" s="331"/>
      <c r="I8" s="331"/>
      <c r="J8" s="331"/>
      <c r="K8" s="331"/>
      <c r="L8" s="331"/>
    </row>
    <row r="9" spans="1:12" s="4" customFormat="1" ht="48" x14ac:dyDescent="0.25">
      <c r="A9" s="331"/>
      <c r="B9" s="331"/>
      <c r="C9" s="331"/>
      <c r="D9" s="39" t="s">
        <v>126</v>
      </c>
      <c r="E9" s="40" t="s">
        <v>161</v>
      </c>
      <c r="F9" s="39" t="s">
        <v>127</v>
      </c>
      <c r="G9" s="40" t="s">
        <v>167</v>
      </c>
      <c r="H9" s="39" t="s">
        <v>85</v>
      </c>
      <c r="I9" s="40" t="s">
        <v>162</v>
      </c>
      <c r="J9" s="39" t="s">
        <v>164</v>
      </c>
      <c r="K9" s="40" t="s">
        <v>166</v>
      </c>
      <c r="L9" s="39" t="s">
        <v>163</v>
      </c>
    </row>
    <row r="10" spans="1:12" x14ac:dyDescent="0.25">
      <c r="A10" s="42">
        <v>1</v>
      </c>
      <c r="B10" s="45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3">
        <v>10</v>
      </c>
      <c r="K10" s="43">
        <v>11</v>
      </c>
      <c r="L10" s="43">
        <v>12</v>
      </c>
    </row>
    <row r="11" spans="1:12" ht="28.5" x14ac:dyDescent="0.25">
      <c r="A11" s="13"/>
      <c r="B11" s="30" t="s">
        <v>130</v>
      </c>
      <c r="C11" s="23">
        <f>SUM(D11:L11)</f>
        <v>51945234</v>
      </c>
      <c r="D11" s="23">
        <f>D12+D29+D34+D44+D54+D63+D68+D95+D124</f>
        <v>39272551</v>
      </c>
      <c r="E11" s="78">
        <f t="shared" ref="E11:L11" si="0">E12+E29+E34+E44+E54+E63+E68+E95+E124</f>
        <v>421222</v>
      </c>
      <c r="F11" s="23">
        <f t="shared" si="0"/>
        <v>1429327</v>
      </c>
      <c r="G11" s="78">
        <f t="shared" si="0"/>
        <v>67675</v>
      </c>
      <c r="H11" s="23">
        <f t="shared" si="0"/>
        <v>8338870</v>
      </c>
      <c r="I11" s="78">
        <f t="shared" si="0"/>
        <v>400740</v>
      </c>
      <c r="J11" s="23">
        <f t="shared" si="0"/>
        <v>706179</v>
      </c>
      <c r="K11" s="78">
        <f t="shared" si="0"/>
        <v>71741</v>
      </c>
      <c r="L11" s="23">
        <f t="shared" si="0"/>
        <v>1236929</v>
      </c>
    </row>
    <row r="12" spans="1:12" x14ac:dyDescent="0.25">
      <c r="A12" s="44" t="s">
        <v>132</v>
      </c>
      <c r="B12" s="46" t="s">
        <v>141</v>
      </c>
      <c r="C12" s="60">
        <f>SUM(D12:L12)</f>
        <v>5834445</v>
      </c>
      <c r="D12" s="60">
        <f>D13+D17+D21+D22+D23+D24+D28</f>
        <v>5079663</v>
      </c>
      <c r="E12" s="79">
        <f t="shared" ref="E12:L12" si="1">E13+E17+E21+E22+E23+E24+E28</f>
        <v>-211493</v>
      </c>
      <c r="F12" s="60">
        <f t="shared" si="1"/>
        <v>84000</v>
      </c>
      <c r="G12" s="79">
        <f t="shared" si="1"/>
        <v>0</v>
      </c>
      <c r="H12" s="60">
        <f t="shared" si="1"/>
        <v>14000</v>
      </c>
      <c r="I12" s="79">
        <f t="shared" si="1"/>
        <v>0</v>
      </c>
      <c r="J12" s="60">
        <f t="shared" si="1"/>
        <v>646431</v>
      </c>
      <c r="K12" s="79">
        <f t="shared" si="1"/>
        <v>54486</v>
      </c>
      <c r="L12" s="60">
        <f t="shared" si="1"/>
        <v>167358</v>
      </c>
    </row>
    <row r="13" spans="1:12" ht="26.25" x14ac:dyDescent="0.25">
      <c r="A13" s="47" t="s">
        <v>7</v>
      </c>
      <c r="B13" s="38" t="s">
        <v>168</v>
      </c>
      <c r="C13" s="61">
        <f>SUM(D13:L13)</f>
        <v>3492492</v>
      </c>
      <c r="D13" s="61">
        <f>SUM(D14:D16)</f>
        <v>3353480</v>
      </c>
      <c r="E13" s="80">
        <f t="shared" ref="E13:L13" si="2">SUM(E14:E16)</f>
        <v>0</v>
      </c>
      <c r="F13" s="61">
        <f t="shared" si="2"/>
        <v>84000</v>
      </c>
      <c r="G13" s="80">
        <f t="shared" si="2"/>
        <v>0</v>
      </c>
      <c r="H13" s="61">
        <f t="shared" si="2"/>
        <v>14000</v>
      </c>
      <c r="I13" s="80">
        <f t="shared" si="2"/>
        <v>0</v>
      </c>
      <c r="J13" s="61">
        <f t="shared" si="2"/>
        <v>0</v>
      </c>
      <c r="K13" s="80">
        <f t="shared" si="2"/>
        <v>0</v>
      </c>
      <c r="L13" s="61">
        <f t="shared" si="2"/>
        <v>41012</v>
      </c>
    </row>
    <row r="14" spans="1:12" x14ac:dyDescent="0.25">
      <c r="A14" s="48" t="s">
        <v>9</v>
      </c>
      <c r="B14" s="49" t="s">
        <v>169</v>
      </c>
      <c r="C14" s="62">
        <f>SUM(D14:L14)</f>
        <v>3424800</v>
      </c>
      <c r="D14" s="62">
        <v>3340775</v>
      </c>
      <c r="E14" s="68">
        <v>0</v>
      </c>
      <c r="F14" s="62">
        <v>84000</v>
      </c>
      <c r="G14" s="68"/>
      <c r="H14" s="62"/>
      <c r="I14" s="68"/>
      <c r="J14" s="62"/>
      <c r="K14" s="68"/>
      <c r="L14" s="62">
        <v>25</v>
      </c>
    </row>
    <row r="15" spans="1:12" ht="39" x14ac:dyDescent="0.25">
      <c r="A15" s="48" t="s">
        <v>170</v>
      </c>
      <c r="B15" s="49" t="s">
        <v>184</v>
      </c>
      <c r="C15" s="62">
        <f t="shared" ref="C15:C16" si="3">SUM(D15:L15)</f>
        <v>53692</v>
      </c>
      <c r="D15" s="62">
        <v>12705</v>
      </c>
      <c r="E15" s="68">
        <v>0</v>
      </c>
      <c r="F15" s="62"/>
      <c r="G15" s="68"/>
      <c r="H15" s="62"/>
      <c r="I15" s="68"/>
      <c r="J15" s="62"/>
      <c r="K15" s="68"/>
      <c r="L15" s="62">
        <v>40987</v>
      </c>
    </row>
    <row r="16" spans="1:12" ht="51.75" x14ac:dyDescent="0.25">
      <c r="A16" s="48" t="s">
        <v>171</v>
      </c>
      <c r="B16" s="49" t="s">
        <v>413</v>
      </c>
      <c r="C16" s="62">
        <f t="shared" si="3"/>
        <v>14000</v>
      </c>
      <c r="D16" s="62"/>
      <c r="E16" s="68">
        <v>0</v>
      </c>
      <c r="F16" s="62"/>
      <c r="G16" s="68"/>
      <c r="H16" s="62">
        <v>14000</v>
      </c>
      <c r="I16" s="68"/>
      <c r="J16" s="62"/>
      <c r="K16" s="68"/>
      <c r="L16" s="62"/>
    </row>
    <row r="17" spans="1:12" x14ac:dyDescent="0.25">
      <c r="A17" s="47" t="s">
        <v>172</v>
      </c>
      <c r="B17" s="38" t="s">
        <v>185</v>
      </c>
      <c r="C17" s="61">
        <f>SUM(D17:L17)</f>
        <v>307753</v>
      </c>
      <c r="D17" s="61">
        <f>SUM(D18:D20)</f>
        <v>307510</v>
      </c>
      <c r="E17" s="80">
        <f t="shared" ref="E17:L17" si="4">SUM(E18:E20)</f>
        <v>0</v>
      </c>
      <c r="F17" s="61">
        <f t="shared" si="4"/>
        <v>0</v>
      </c>
      <c r="G17" s="80">
        <f t="shared" si="4"/>
        <v>0</v>
      </c>
      <c r="H17" s="61">
        <f t="shared" si="4"/>
        <v>0</v>
      </c>
      <c r="I17" s="80">
        <f t="shared" si="4"/>
        <v>0</v>
      </c>
      <c r="J17" s="61">
        <f t="shared" si="4"/>
        <v>0</v>
      </c>
      <c r="K17" s="80">
        <f t="shared" si="4"/>
        <v>0</v>
      </c>
      <c r="L17" s="61">
        <f t="shared" si="4"/>
        <v>243</v>
      </c>
    </row>
    <row r="18" spans="1:12" ht="26.25" x14ac:dyDescent="0.25">
      <c r="A18" s="51" t="s">
        <v>173</v>
      </c>
      <c r="B18" s="49" t="s">
        <v>186</v>
      </c>
      <c r="C18" s="62">
        <f>SUM(D18:L18)</f>
        <v>42943</v>
      </c>
      <c r="D18" s="62">
        <v>42700</v>
      </c>
      <c r="E18" s="68">
        <v>0</v>
      </c>
      <c r="F18" s="62"/>
      <c r="G18" s="68"/>
      <c r="H18" s="62"/>
      <c r="I18" s="68"/>
      <c r="J18" s="62"/>
      <c r="K18" s="68"/>
      <c r="L18" s="62">
        <v>243</v>
      </c>
    </row>
    <row r="19" spans="1:12" ht="39" x14ac:dyDescent="0.25">
      <c r="A19" s="51" t="s">
        <v>174</v>
      </c>
      <c r="B19" s="49" t="s">
        <v>187</v>
      </c>
      <c r="C19" s="62">
        <f t="shared" ref="C19:C20" si="5">SUM(D19:L19)</f>
        <v>191225</v>
      </c>
      <c r="D19" s="62">
        <v>191225</v>
      </c>
      <c r="E19" s="68">
        <v>0</v>
      </c>
      <c r="F19" s="62"/>
      <c r="G19" s="68"/>
      <c r="H19" s="62"/>
      <c r="I19" s="68"/>
      <c r="J19" s="62"/>
      <c r="K19" s="68"/>
      <c r="L19" s="62"/>
    </row>
    <row r="20" spans="1:12" ht="39" x14ac:dyDescent="0.25">
      <c r="A20" s="51" t="s">
        <v>175</v>
      </c>
      <c r="B20" s="49" t="s">
        <v>188</v>
      </c>
      <c r="C20" s="62">
        <f t="shared" si="5"/>
        <v>73585</v>
      </c>
      <c r="D20" s="62">
        <v>73585</v>
      </c>
      <c r="E20" s="68">
        <v>0</v>
      </c>
      <c r="F20" s="62"/>
      <c r="G20" s="68"/>
      <c r="H20" s="62"/>
      <c r="I20" s="68"/>
      <c r="J20" s="62"/>
      <c r="K20" s="68"/>
      <c r="L20" s="62"/>
    </row>
    <row r="21" spans="1:12" ht="27" x14ac:dyDescent="0.25">
      <c r="A21" s="52" t="s">
        <v>176</v>
      </c>
      <c r="B21" s="53" t="s">
        <v>194</v>
      </c>
      <c r="C21" s="61">
        <f>SUM(D21:L21)</f>
        <v>525702</v>
      </c>
      <c r="D21" s="61">
        <v>525702</v>
      </c>
      <c r="E21" s="80"/>
      <c r="F21" s="61"/>
      <c r="G21" s="80"/>
      <c r="H21" s="61"/>
      <c r="I21" s="80"/>
      <c r="J21" s="61"/>
      <c r="K21" s="80"/>
      <c r="L21" s="61"/>
    </row>
    <row r="22" spans="1:12" hidden="1" x14ac:dyDescent="0.25">
      <c r="A22" s="52" t="s">
        <v>177</v>
      </c>
      <c r="B22" s="53" t="s">
        <v>189</v>
      </c>
      <c r="C22" s="61">
        <f t="shared" ref="C22:C24" si="6">SUM(D22:L22)</f>
        <v>0</v>
      </c>
      <c r="D22" s="61"/>
      <c r="E22" s="80"/>
      <c r="F22" s="61"/>
      <c r="G22" s="80"/>
      <c r="H22" s="61"/>
      <c r="I22" s="80"/>
      <c r="J22" s="61"/>
      <c r="K22" s="80"/>
      <c r="L22" s="61"/>
    </row>
    <row r="23" spans="1:12" x14ac:dyDescent="0.25">
      <c r="A23" s="52" t="s">
        <v>178</v>
      </c>
      <c r="B23" s="53" t="s">
        <v>190</v>
      </c>
      <c r="C23" s="61">
        <f t="shared" si="6"/>
        <v>300000</v>
      </c>
      <c r="D23" s="61">
        <v>300000</v>
      </c>
      <c r="E23" s="80"/>
      <c r="F23" s="61"/>
      <c r="G23" s="80"/>
      <c r="H23" s="61"/>
      <c r="I23" s="80"/>
      <c r="J23" s="61"/>
      <c r="K23" s="80"/>
      <c r="L23" s="61"/>
    </row>
    <row r="24" spans="1:12" ht="26.25" x14ac:dyDescent="0.25">
      <c r="A24" s="47" t="s">
        <v>179</v>
      </c>
      <c r="B24" s="38" t="s">
        <v>191</v>
      </c>
      <c r="C24" s="61">
        <f t="shared" si="6"/>
        <v>1031595</v>
      </c>
      <c r="D24" s="61">
        <f>SUM(D25:D27)</f>
        <v>220290</v>
      </c>
      <c r="E24" s="80">
        <f t="shared" ref="E24:L24" si="7">SUM(E25:E27)</f>
        <v>-15715</v>
      </c>
      <c r="F24" s="61">
        <f t="shared" si="7"/>
        <v>0</v>
      </c>
      <c r="G24" s="80">
        <f t="shared" si="7"/>
        <v>0</v>
      </c>
      <c r="H24" s="61">
        <f t="shared" si="7"/>
        <v>0</v>
      </c>
      <c r="I24" s="80">
        <f t="shared" si="7"/>
        <v>0</v>
      </c>
      <c r="J24" s="61">
        <f t="shared" si="7"/>
        <v>646431</v>
      </c>
      <c r="K24" s="80">
        <f t="shared" si="7"/>
        <v>54486</v>
      </c>
      <c r="L24" s="61">
        <f t="shared" si="7"/>
        <v>126103</v>
      </c>
    </row>
    <row r="25" spans="1:12" ht="26.25" x14ac:dyDescent="0.25">
      <c r="A25" s="51" t="s">
        <v>180</v>
      </c>
      <c r="B25" s="49" t="s">
        <v>414</v>
      </c>
      <c r="C25" s="62">
        <f>SUM(D25:L25)</f>
        <v>657371</v>
      </c>
      <c r="D25" s="62">
        <v>-153934</v>
      </c>
      <c r="E25" s="68">
        <v>-15715</v>
      </c>
      <c r="F25" s="62"/>
      <c r="G25" s="68"/>
      <c r="H25" s="62"/>
      <c r="I25" s="68"/>
      <c r="J25" s="62">
        <v>646431</v>
      </c>
      <c r="K25" s="68">
        <v>54486</v>
      </c>
      <c r="L25" s="62">
        <v>126103</v>
      </c>
    </row>
    <row r="26" spans="1:12" ht="26.25" x14ac:dyDescent="0.25">
      <c r="A26" s="51" t="s">
        <v>181</v>
      </c>
      <c r="B26" s="49" t="s">
        <v>415</v>
      </c>
      <c r="C26" s="62">
        <f t="shared" ref="C26:C27" si="8">SUM(D26:L26)</f>
        <v>374134</v>
      </c>
      <c r="D26" s="62">
        <v>374134</v>
      </c>
      <c r="E26" s="68">
        <v>0</v>
      </c>
      <c r="F26" s="62"/>
      <c r="G26" s="68"/>
      <c r="H26" s="62"/>
      <c r="I26" s="68"/>
      <c r="J26" s="62"/>
      <c r="K26" s="68"/>
      <c r="L26" s="62"/>
    </row>
    <row r="27" spans="1:12" ht="26.25" x14ac:dyDescent="0.25">
      <c r="A27" s="51" t="s">
        <v>182</v>
      </c>
      <c r="B27" s="49" t="s">
        <v>192</v>
      </c>
      <c r="C27" s="62">
        <f t="shared" si="8"/>
        <v>90</v>
      </c>
      <c r="D27" s="62">
        <v>90</v>
      </c>
      <c r="E27" s="68">
        <v>0</v>
      </c>
      <c r="F27" s="62"/>
      <c r="G27" s="68"/>
      <c r="H27" s="62"/>
      <c r="I27" s="68"/>
      <c r="J27" s="62"/>
      <c r="K27" s="68"/>
      <c r="L27" s="62"/>
    </row>
    <row r="28" spans="1:12" x14ac:dyDescent="0.25">
      <c r="A28" s="52" t="s">
        <v>183</v>
      </c>
      <c r="B28" s="53" t="s">
        <v>193</v>
      </c>
      <c r="C28" s="61">
        <f t="shared" ref="C28" si="9">SUM(D28:L28)</f>
        <v>176903</v>
      </c>
      <c r="D28" s="61">
        <v>372681</v>
      </c>
      <c r="E28" s="80">
        <v>-195778</v>
      </c>
      <c r="F28" s="61"/>
      <c r="G28" s="80"/>
      <c r="H28" s="61"/>
      <c r="I28" s="80"/>
      <c r="J28" s="61"/>
      <c r="K28" s="80"/>
      <c r="L28" s="61"/>
    </row>
    <row r="29" spans="1:12" x14ac:dyDescent="0.25">
      <c r="A29" s="44" t="s">
        <v>133</v>
      </c>
      <c r="B29" s="46" t="s">
        <v>142</v>
      </c>
      <c r="C29" s="60">
        <f t="shared" ref="C29:C36" si="10">SUM(D29:L29)</f>
        <v>2946122</v>
      </c>
      <c r="D29" s="60">
        <f>D30+D31</f>
        <v>2708532</v>
      </c>
      <c r="E29" s="79">
        <f t="shared" ref="E29:L29" si="11">E30+E31</f>
        <v>-33585</v>
      </c>
      <c r="F29" s="60">
        <f t="shared" si="11"/>
        <v>185300</v>
      </c>
      <c r="G29" s="79">
        <f t="shared" si="11"/>
        <v>0</v>
      </c>
      <c r="H29" s="60">
        <f t="shared" si="11"/>
        <v>0</v>
      </c>
      <c r="I29" s="79">
        <f t="shared" si="11"/>
        <v>33585</v>
      </c>
      <c r="J29" s="60">
        <f t="shared" si="11"/>
        <v>0</v>
      </c>
      <c r="K29" s="79">
        <f t="shared" si="11"/>
        <v>0</v>
      </c>
      <c r="L29" s="60">
        <f t="shared" si="11"/>
        <v>52290</v>
      </c>
    </row>
    <row r="30" spans="1:12" ht="27" x14ac:dyDescent="0.25">
      <c r="A30" s="52" t="s">
        <v>195</v>
      </c>
      <c r="B30" s="53" t="s">
        <v>199</v>
      </c>
      <c r="C30" s="61">
        <f t="shared" si="10"/>
        <v>2642406</v>
      </c>
      <c r="D30" s="61">
        <v>2409590</v>
      </c>
      <c r="E30" s="80">
        <v>-33585</v>
      </c>
      <c r="F30" s="61">
        <v>185300</v>
      </c>
      <c r="G30" s="80"/>
      <c r="H30" s="61"/>
      <c r="I30" s="80">
        <v>33585</v>
      </c>
      <c r="J30" s="61"/>
      <c r="K30" s="80"/>
      <c r="L30" s="61">
        <v>47516</v>
      </c>
    </row>
    <row r="31" spans="1:12" ht="26.25" x14ac:dyDescent="0.25">
      <c r="A31" s="47" t="s">
        <v>196</v>
      </c>
      <c r="B31" s="38" t="s">
        <v>200</v>
      </c>
      <c r="C31" s="61">
        <f t="shared" si="10"/>
        <v>303716</v>
      </c>
      <c r="D31" s="61">
        <f>SUM(D32:D33)</f>
        <v>298942</v>
      </c>
      <c r="E31" s="80">
        <f t="shared" ref="E31:L31" si="12">SUM(E32:E33)</f>
        <v>0</v>
      </c>
      <c r="F31" s="61">
        <f t="shared" si="12"/>
        <v>0</v>
      </c>
      <c r="G31" s="80">
        <f t="shared" si="12"/>
        <v>0</v>
      </c>
      <c r="H31" s="61">
        <f t="shared" si="12"/>
        <v>0</v>
      </c>
      <c r="I31" s="80">
        <f t="shared" si="12"/>
        <v>0</v>
      </c>
      <c r="J31" s="61">
        <f t="shared" si="12"/>
        <v>0</v>
      </c>
      <c r="K31" s="80">
        <f t="shared" si="12"/>
        <v>0</v>
      </c>
      <c r="L31" s="61">
        <f t="shared" si="12"/>
        <v>4774</v>
      </c>
    </row>
    <row r="32" spans="1:12" ht="39" x14ac:dyDescent="0.25">
      <c r="A32" s="51" t="s">
        <v>197</v>
      </c>
      <c r="B32" s="49" t="s">
        <v>201</v>
      </c>
      <c r="C32" s="62">
        <f t="shared" si="10"/>
        <v>298942</v>
      </c>
      <c r="D32" s="62">
        <v>298942</v>
      </c>
      <c r="E32" s="68"/>
      <c r="F32" s="62"/>
      <c r="G32" s="68"/>
      <c r="H32" s="62"/>
      <c r="I32" s="68"/>
      <c r="J32" s="62"/>
      <c r="K32" s="68"/>
      <c r="L32" s="62"/>
    </row>
    <row r="33" spans="1:12" ht="26.25" x14ac:dyDescent="0.25">
      <c r="A33" s="51" t="s">
        <v>198</v>
      </c>
      <c r="B33" s="49" t="s">
        <v>202</v>
      </c>
      <c r="C33" s="62">
        <f t="shared" si="10"/>
        <v>4774</v>
      </c>
      <c r="D33" s="62"/>
      <c r="E33" s="68"/>
      <c r="F33" s="62"/>
      <c r="G33" s="68"/>
      <c r="H33" s="62"/>
      <c r="I33" s="68"/>
      <c r="J33" s="62"/>
      <c r="K33" s="68"/>
      <c r="L33" s="62">
        <v>4774</v>
      </c>
    </row>
    <row r="34" spans="1:12" x14ac:dyDescent="0.25">
      <c r="A34" s="44" t="s">
        <v>134</v>
      </c>
      <c r="B34" s="46" t="s">
        <v>143</v>
      </c>
      <c r="C34" s="60">
        <f t="shared" si="10"/>
        <v>2065275</v>
      </c>
      <c r="D34" s="60">
        <f t="shared" ref="D34:L34" si="13">D35+D38+D40</f>
        <v>1934751</v>
      </c>
      <c r="E34" s="79">
        <f t="shared" si="13"/>
        <v>-10900</v>
      </c>
      <c r="F34" s="60">
        <f t="shared" si="13"/>
        <v>79950</v>
      </c>
      <c r="G34" s="79">
        <f t="shared" si="13"/>
        <v>0</v>
      </c>
      <c r="H34" s="60">
        <f t="shared" si="13"/>
        <v>0</v>
      </c>
      <c r="I34" s="79">
        <f t="shared" si="13"/>
        <v>1434</v>
      </c>
      <c r="J34" s="60">
        <f t="shared" si="13"/>
        <v>34060</v>
      </c>
      <c r="K34" s="79">
        <f t="shared" si="13"/>
        <v>17255</v>
      </c>
      <c r="L34" s="60">
        <f t="shared" si="13"/>
        <v>8725</v>
      </c>
    </row>
    <row r="35" spans="1:12" x14ac:dyDescent="0.25">
      <c r="A35" s="47" t="s">
        <v>203</v>
      </c>
      <c r="B35" s="38" t="s">
        <v>212</v>
      </c>
      <c r="C35" s="61">
        <f t="shared" si="10"/>
        <v>1574570</v>
      </c>
      <c r="D35" s="61">
        <f t="shared" ref="D35:L35" si="14">SUM(D36:D37)</f>
        <v>1585470</v>
      </c>
      <c r="E35" s="80">
        <f t="shared" si="14"/>
        <v>-10900</v>
      </c>
      <c r="F35" s="61">
        <f t="shared" si="14"/>
        <v>0</v>
      </c>
      <c r="G35" s="80">
        <f t="shared" si="14"/>
        <v>0</v>
      </c>
      <c r="H35" s="61">
        <f t="shared" si="14"/>
        <v>0</v>
      </c>
      <c r="I35" s="80">
        <f t="shared" si="14"/>
        <v>0</v>
      </c>
      <c r="J35" s="61">
        <f t="shared" si="14"/>
        <v>0</v>
      </c>
      <c r="K35" s="80">
        <f t="shared" si="14"/>
        <v>0</v>
      </c>
      <c r="L35" s="61">
        <f t="shared" si="14"/>
        <v>0</v>
      </c>
    </row>
    <row r="36" spans="1:12" ht="39" x14ac:dyDescent="0.25">
      <c r="A36" s="51" t="s">
        <v>204</v>
      </c>
      <c r="B36" s="49" t="s">
        <v>416</v>
      </c>
      <c r="C36" s="62">
        <f t="shared" si="10"/>
        <v>267600</v>
      </c>
      <c r="D36" s="62">
        <v>278500</v>
      </c>
      <c r="E36" s="68">
        <v>-10900</v>
      </c>
      <c r="F36" s="62"/>
      <c r="G36" s="68"/>
      <c r="H36" s="62"/>
      <c r="I36" s="68"/>
      <c r="J36" s="62"/>
      <c r="K36" s="68"/>
      <c r="L36" s="62"/>
    </row>
    <row r="37" spans="1:12" ht="26.25" x14ac:dyDescent="0.25">
      <c r="A37" s="51" t="s">
        <v>205</v>
      </c>
      <c r="B37" s="49" t="s">
        <v>213</v>
      </c>
      <c r="C37" s="62">
        <f t="shared" ref="C37" si="15">SUM(D37:L37)</f>
        <v>1306970</v>
      </c>
      <c r="D37" s="62">
        <v>1306970</v>
      </c>
      <c r="E37" s="68"/>
      <c r="F37" s="62"/>
      <c r="G37" s="68"/>
      <c r="H37" s="62"/>
      <c r="I37" s="68"/>
      <c r="J37" s="62"/>
      <c r="K37" s="68"/>
      <c r="L37" s="62"/>
    </row>
    <row r="38" spans="1:12" x14ac:dyDescent="0.25">
      <c r="A38" s="47" t="s">
        <v>206</v>
      </c>
      <c r="B38" s="38" t="s">
        <v>214</v>
      </c>
      <c r="C38" s="61">
        <f>SUM(D38:L38)</f>
        <v>369497</v>
      </c>
      <c r="D38" s="61">
        <f t="shared" ref="D38:L38" si="16">SUM(D39:D39)</f>
        <v>277133</v>
      </c>
      <c r="E38" s="80">
        <f t="shared" si="16"/>
        <v>0</v>
      </c>
      <c r="F38" s="61">
        <f t="shared" si="16"/>
        <v>64950</v>
      </c>
      <c r="G38" s="80">
        <f t="shared" si="16"/>
        <v>0</v>
      </c>
      <c r="H38" s="61">
        <f t="shared" si="16"/>
        <v>0</v>
      </c>
      <c r="I38" s="80">
        <f t="shared" si="16"/>
        <v>1434</v>
      </c>
      <c r="J38" s="61">
        <f t="shared" si="16"/>
        <v>0</v>
      </c>
      <c r="K38" s="80">
        <f t="shared" si="16"/>
        <v>17255</v>
      </c>
      <c r="L38" s="61">
        <f t="shared" si="16"/>
        <v>8725</v>
      </c>
    </row>
    <row r="39" spans="1:12" ht="26.25" x14ac:dyDescent="0.25">
      <c r="A39" s="51" t="s">
        <v>207</v>
      </c>
      <c r="B39" s="49" t="s">
        <v>215</v>
      </c>
      <c r="C39" s="62">
        <f>SUM(D39:L39)</f>
        <v>369497</v>
      </c>
      <c r="D39" s="62">
        <v>277133</v>
      </c>
      <c r="E39" s="68">
        <v>0</v>
      </c>
      <c r="F39" s="62">
        <v>64950</v>
      </c>
      <c r="G39" s="68"/>
      <c r="H39" s="62"/>
      <c r="I39" s="68">
        <v>1434</v>
      </c>
      <c r="J39" s="62"/>
      <c r="K39" s="68">
        <v>17255</v>
      </c>
      <c r="L39" s="62">
        <v>8725</v>
      </c>
    </row>
    <row r="40" spans="1:12" ht="26.25" x14ac:dyDescent="0.25">
      <c r="A40" s="47" t="s">
        <v>208</v>
      </c>
      <c r="B40" s="38" t="s">
        <v>216</v>
      </c>
      <c r="C40" s="61">
        <f>SUM(D40:L40)</f>
        <v>121208</v>
      </c>
      <c r="D40" s="61">
        <f t="shared" ref="D40:L40" si="17">SUM(D41:D43)</f>
        <v>72148</v>
      </c>
      <c r="E40" s="80">
        <f t="shared" si="17"/>
        <v>0</v>
      </c>
      <c r="F40" s="61">
        <f t="shared" si="17"/>
        <v>15000</v>
      </c>
      <c r="G40" s="80">
        <f t="shared" si="17"/>
        <v>0</v>
      </c>
      <c r="H40" s="61">
        <f t="shared" si="17"/>
        <v>0</v>
      </c>
      <c r="I40" s="80">
        <f t="shared" si="17"/>
        <v>0</v>
      </c>
      <c r="J40" s="61">
        <f t="shared" si="17"/>
        <v>34060</v>
      </c>
      <c r="K40" s="80">
        <f t="shared" si="17"/>
        <v>0</v>
      </c>
      <c r="L40" s="61">
        <f t="shared" si="17"/>
        <v>0</v>
      </c>
    </row>
    <row r="41" spans="1:12" ht="26.25" customHeight="1" x14ac:dyDescent="0.25">
      <c r="A41" s="51" t="s">
        <v>209</v>
      </c>
      <c r="B41" s="49" t="s">
        <v>217</v>
      </c>
      <c r="C41" s="62">
        <f>SUM(D41:L41)</f>
        <v>60078</v>
      </c>
      <c r="D41" s="62">
        <v>60078</v>
      </c>
      <c r="E41" s="68"/>
      <c r="F41" s="62"/>
      <c r="G41" s="68"/>
      <c r="H41" s="62"/>
      <c r="I41" s="68"/>
      <c r="J41" s="62"/>
      <c r="K41" s="68"/>
      <c r="L41" s="62"/>
    </row>
    <row r="42" spans="1:12" ht="39" x14ac:dyDescent="0.25">
      <c r="A42" s="51" t="s">
        <v>210</v>
      </c>
      <c r="B42" s="49" t="s">
        <v>219</v>
      </c>
      <c r="C42" s="62">
        <f t="shared" ref="C42:C43" si="18">SUM(D42:L42)</f>
        <v>59020</v>
      </c>
      <c r="D42" s="62">
        <v>9960</v>
      </c>
      <c r="E42" s="68"/>
      <c r="F42" s="62">
        <v>15000</v>
      </c>
      <c r="G42" s="68"/>
      <c r="H42" s="62"/>
      <c r="I42" s="68"/>
      <c r="J42" s="62">
        <v>34060</v>
      </c>
      <c r="K42" s="68"/>
      <c r="L42" s="62"/>
    </row>
    <row r="43" spans="1:12" ht="26.25" x14ac:dyDescent="0.25">
      <c r="A43" s="51" t="s">
        <v>211</v>
      </c>
      <c r="B43" s="49" t="s">
        <v>218</v>
      </c>
      <c r="C43" s="62">
        <f t="shared" si="18"/>
        <v>2110</v>
      </c>
      <c r="D43" s="62">
        <v>2110</v>
      </c>
      <c r="E43" s="68"/>
      <c r="F43" s="62"/>
      <c r="G43" s="68"/>
      <c r="H43" s="62"/>
      <c r="I43" s="68"/>
      <c r="J43" s="62"/>
      <c r="K43" s="68"/>
      <c r="L43" s="62"/>
    </row>
    <row r="44" spans="1:12" x14ac:dyDescent="0.25">
      <c r="A44" s="44" t="s">
        <v>135</v>
      </c>
      <c r="B44" s="46" t="s">
        <v>144</v>
      </c>
      <c r="C44" s="60">
        <f t="shared" ref="C44:C53" si="19">SUM(D44:L44)</f>
        <v>1692785</v>
      </c>
      <c r="D44" s="60">
        <f>D45+D48+D49+D51</f>
        <v>1507783</v>
      </c>
      <c r="E44" s="79">
        <f t="shared" ref="E44:L44" si="20">E45+E48+E49+E51</f>
        <v>8300</v>
      </c>
      <c r="F44" s="60">
        <f t="shared" si="20"/>
        <v>0</v>
      </c>
      <c r="G44" s="79">
        <f t="shared" si="20"/>
        <v>0</v>
      </c>
      <c r="H44" s="60">
        <f t="shared" si="20"/>
        <v>853</v>
      </c>
      <c r="I44" s="79">
        <f t="shared" si="20"/>
        <v>175849</v>
      </c>
      <c r="J44" s="60">
        <f t="shared" si="20"/>
        <v>0</v>
      </c>
      <c r="K44" s="79">
        <f t="shared" si="20"/>
        <v>0</v>
      </c>
      <c r="L44" s="60">
        <f t="shared" si="20"/>
        <v>0</v>
      </c>
    </row>
    <row r="45" spans="1:12" x14ac:dyDescent="0.25">
      <c r="A45" s="47" t="s">
        <v>220</v>
      </c>
      <c r="B45" s="38" t="s">
        <v>228</v>
      </c>
      <c r="C45" s="61">
        <f t="shared" si="19"/>
        <v>993271</v>
      </c>
      <c r="D45" s="61">
        <f>SUM(D46:D47)</f>
        <v>993271</v>
      </c>
      <c r="E45" s="80">
        <f t="shared" ref="E45:L45" si="21">SUM(E46:E47)</f>
        <v>0</v>
      </c>
      <c r="F45" s="61">
        <f t="shared" si="21"/>
        <v>0</v>
      </c>
      <c r="G45" s="80">
        <f t="shared" si="21"/>
        <v>0</v>
      </c>
      <c r="H45" s="61">
        <f t="shared" si="21"/>
        <v>0</v>
      </c>
      <c r="I45" s="80">
        <f t="shared" si="21"/>
        <v>0</v>
      </c>
      <c r="J45" s="61">
        <f t="shared" si="21"/>
        <v>0</v>
      </c>
      <c r="K45" s="80">
        <f t="shared" si="21"/>
        <v>0</v>
      </c>
      <c r="L45" s="61">
        <f t="shared" si="21"/>
        <v>0</v>
      </c>
    </row>
    <row r="46" spans="1:12" ht="26.25" x14ac:dyDescent="0.25">
      <c r="A46" s="51" t="s">
        <v>221</v>
      </c>
      <c r="B46" s="49" t="s">
        <v>235</v>
      </c>
      <c r="C46" s="62">
        <f t="shared" si="19"/>
        <v>693200</v>
      </c>
      <c r="D46" s="62">
        <v>693200</v>
      </c>
      <c r="E46" s="68"/>
      <c r="F46" s="62"/>
      <c r="G46" s="68"/>
      <c r="H46" s="62"/>
      <c r="I46" s="68"/>
      <c r="J46" s="62"/>
      <c r="K46" s="68"/>
      <c r="L46" s="62"/>
    </row>
    <row r="47" spans="1:12" ht="26.25" x14ac:dyDescent="0.25">
      <c r="A47" s="51" t="s">
        <v>222</v>
      </c>
      <c r="B47" s="49" t="s">
        <v>234</v>
      </c>
      <c r="C47" s="62">
        <f t="shared" si="19"/>
        <v>300071</v>
      </c>
      <c r="D47" s="62">
        <v>300071</v>
      </c>
      <c r="E47" s="68"/>
      <c r="F47" s="62"/>
      <c r="G47" s="68"/>
      <c r="H47" s="62"/>
      <c r="I47" s="68"/>
      <c r="J47" s="62"/>
      <c r="K47" s="68"/>
      <c r="L47" s="62"/>
    </row>
    <row r="48" spans="1:12" x14ac:dyDescent="0.25">
      <c r="A48" s="52" t="s">
        <v>223</v>
      </c>
      <c r="B48" s="53" t="s">
        <v>229</v>
      </c>
      <c r="C48" s="61">
        <f t="shared" si="19"/>
        <v>496100</v>
      </c>
      <c r="D48" s="61">
        <v>487800</v>
      </c>
      <c r="E48" s="80">
        <v>8300</v>
      </c>
      <c r="F48" s="61"/>
      <c r="G48" s="80"/>
      <c r="H48" s="61"/>
      <c r="I48" s="80"/>
      <c r="J48" s="61"/>
      <c r="K48" s="80"/>
      <c r="L48" s="61"/>
    </row>
    <row r="49" spans="1:12" ht="26.25" hidden="1" x14ac:dyDescent="0.25">
      <c r="A49" s="47" t="s">
        <v>224</v>
      </c>
      <c r="B49" s="38" t="s">
        <v>230</v>
      </c>
      <c r="C49" s="61">
        <f t="shared" si="19"/>
        <v>0</v>
      </c>
      <c r="D49" s="61">
        <f>D50</f>
        <v>0</v>
      </c>
      <c r="E49" s="80">
        <f t="shared" ref="E49:L49" si="22">E50</f>
        <v>0</v>
      </c>
      <c r="F49" s="61">
        <f t="shared" si="22"/>
        <v>0</v>
      </c>
      <c r="G49" s="80">
        <f t="shared" si="22"/>
        <v>0</v>
      </c>
      <c r="H49" s="61">
        <f t="shared" si="22"/>
        <v>0</v>
      </c>
      <c r="I49" s="80">
        <f t="shared" si="22"/>
        <v>0</v>
      </c>
      <c r="J49" s="61">
        <f t="shared" si="22"/>
        <v>0</v>
      </c>
      <c r="K49" s="80">
        <f t="shared" si="22"/>
        <v>0</v>
      </c>
      <c r="L49" s="61">
        <f t="shared" si="22"/>
        <v>0</v>
      </c>
    </row>
    <row r="50" spans="1:12" hidden="1" x14ac:dyDescent="0.25">
      <c r="A50" s="65" t="s">
        <v>231</v>
      </c>
      <c r="B50" s="66"/>
      <c r="C50" s="67">
        <f t="shared" si="19"/>
        <v>0</v>
      </c>
      <c r="D50" s="67">
        <v>0</v>
      </c>
      <c r="E50" s="81"/>
      <c r="F50" s="67"/>
      <c r="G50" s="81"/>
      <c r="H50" s="67">
        <v>0</v>
      </c>
      <c r="I50" s="81"/>
      <c r="J50" s="67"/>
      <c r="K50" s="81"/>
      <c r="L50" s="67"/>
    </row>
    <row r="51" spans="1:12" ht="26.25" x14ac:dyDescent="0.25">
      <c r="A51" s="47" t="s">
        <v>226</v>
      </c>
      <c r="B51" s="38" t="s">
        <v>232</v>
      </c>
      <c r="C51" s="61">
        <f t="shared" si="19"/>
        <v>203414</v>
      </c>
      <c r="D51" s="61">
        <f>SUM(D52:D53)</f>
        <v>26712</v>
      </c>
      <c r="E51" s="80">
        <f t="shared" ref="E51:L51" si="23">SUM(E52:E53)</f>
        <v>0</v>
      </c>
      <c r="F51" s="61">
        <f t="shared" si="23"/>
        <v>0</v>
      </c>
      <c r="G51" s="80">
        <f t="shared" si="23"/>
        <v>0</v>
      </c>
      <c r="H51" s="61">
        <f t="shared" si="23"/>
        <v>853</v>
      </c>
      <c r="I51" s="80">
        <f t="shared" si="23"/>
        <v>175849</v>
      </c>
      <c r="J51" s="61">
        <f t="shared" si="23"/>
        <v>0</v>
      </c>
      <c r="K51" s="80">
        <f t="shared" si="23"/>
        <v>0</v>
      </c>
      <c r="L51" s="61">
        <f t="shared" si="23"/>
        <v>0</v>
      </c>
    </row>
    <row r="52" spans="1:12" ht="41.25" customHeight="1" x14ac:dyDescent="0.25">
      <c r="A52" s="51" t="s">
        <v>225</v>
      </c>
      <c r="B52" s="49" t="s">
        <v>236</v>
      </c>
      <c r="C52" s="63">
        <f t="shared" si="19"/>
        <v>171579</v>
      </c>
      <c r="D52" s="63"/>
      <c r="E52" s="82"/>
      <c r="F52" s="63"/>
      <c r="G52" s="82"/>
      <c r="H52" s="63"/>
      <c r="I52" s="82">
        <v>171579</v>
      </c>
      <c r="J52" s="63"/>
      <c r="K52" s="82"/>
      <c r="L52" s="63"/>
    </row>
    <row r="53" spans="1:12" ht="26.25" x14ac:dyDescent="0.25">
      <c r="A53" s="51" t="s">
        <v>227</v>
      </c>
      <c r="B53" s="49" t="s">
        <v>233</v>
      </c>
      <c r="C53" s="63">
        <f t="shared" si="19"/>
        <v>31835</v>
      </c>
      <c r="D53" s="63">
        <v>26712</v>
      </c>
      <c r="E53" s="82"/>
      <c r="F53" s="63"/>
      <c r="G53" s="82"/>
      <c r="H53" s="63">
        <v>853</v>
      </c>
      <c r="I53" s="82">
        <v>4270</v>
      </c>
      <c r="J53" s="63"/>
      <c r="K53" s="82"/>
      <c r="L53" s="63"/>
    </row>
    <row r="54" spans="1:12" x14ac:dyDescent="0.25">
      <c r="A54" s="44" t="s">
        <v>136</v>
      </c>
      <c r="B54" s="46" t="s">
        <v>145</v>
      </c>
      <c r="C54" s="60">
        <f>SUM(D54:L54)</f>
        <v>3741934</v>
      </c>
      <c r="D54" s="60">
        <f>D55+D56+D57</f>
        <v>3583548</v>
      </c>
      <c r="E54" s="79">
        <f t="shared" ref="E54:L54" si="24">E55+E56+E57</f>
        <v>28400</v>
      </c>
      <c r="F54" s="60">
        <f t="shared" si="24"/>
        <v>116700</v>
      </c>
      <c r="G54" s="79">
        <f t="shared" si="24"/>
        <v>0</v>
      </c>
      <c r="H54" s="60">
        <f t="shared" si="24"/>
        <v>13000</v>
      </c>
      <c r="I54" s="79">
        <f t="shared" si="24"/>
        <v>0</v>
      </c>
      <c r="J54" s="60">
        <f t="shared" si="24"/>
        <v>0</v>
      </c>
      <c r="K54" s="79">
        <f t="shared" si="24"/>
        <v>0</v>
      </c>
      <c r="L54" s="60">
        <f t="shared" si="24"/>
        <v>286</v>
      </c>
    </row>
    <row r="55" spans="1:12" ht="26.25" x14ac:dyDescent="0.25">
      <c r="A55" s="52" t="s">
        <v>237</v>
      </c>
      <c r="B55" s="38" t="s">
        <v>249</v>
      </c>
      <c r="C55" s="61">
        <f>SUM(D55:L55)</f>
        <v>645047</v>
      </c>
      <c r="D55" s="61">
        <v>645047</v>
      </c>
      <c r="E55" s="80"/>
      <c r="F55" s="61"/>
      <c r="G55" s="80"/>
      <c r="H55" s="61"/>
      <c r="I55" s="80"/>
      <c r="J55" s="61"/>
      <c r="K55" s="80"/>
      <c r="L55" s="61"/>
    </row>
    <row r="56" spans="1:12" x14ac:dyDescent="0.25">
      <c r="A56" s="52" t="s">
        <v>238</v>
      </c>
      <c r="B56" s="38" t="s">
        <v>245</v>
      </c>
      <c r="C56" s="61">
        <f>SUM(D56:L56)</f>
        <v>579000</v>
      </c>
      <c r="D56" s="61">
        <v>579000</v>
      </c>
      <c r="E56" s="80"/>
      <c r="F56" s="61"/>
      <c r="G56" s="80"/>
      <c r="H56" s="61"/>
      <c r="I56" s="80"/>
      <c r="J56" s="61"/>
      <c r="K56" s="80"/>
      <c r="L56" s="61"/>
    </row>
    <row r="57" spans="1:12" ht="39" x14ac:dyDescent="0.25">
      <c r="A57" s="47" t="s">
        <v>239</v>
      </c>
      <c r="B57" s="38" t="s">
        <v>246</v>
      </c>
      <c r="C57" s="61">
        <f>SUM(D57:L57)</f>
        <v>2517887</v>
      </c>
      <c r="D57" s="61">
        <f>SUM(D58:D62)</f>
        <v>2359501</v>
      </c>
      <c r="E57" s="80">
        <f t="shared" ref="E57:L57" si="25">SUM(E58:E62)</f>
        <v>28400</v>
      </c>
      <c r="F57" s="61">
        <f t="shared" si="25"/>
        <v>116700</v>
      </c>
      <c r="G57" s="80">
        <f t="shared" si="25"/>
        <v>0</v>
      </c>
      <c r="H57" s="61">
        <f t="shared" si="25"/>
        <v>13000</v>
      </c>
      <c r="I57" s="80">
        <f t="shared" si="25"/>
        <v>0</v>
      </c>
      <c r="J57" s="61">
        <f t="shared" si="25"/>
        <v>0</v>
      </c>
      <c r="K57" s="80">
        <f t="shared" si="25"/>
        <v>0</v>
      </c>
      <c r="L57" s="61">
        <f t="shared" si="25"/>
        <v>286</v>
      </c>
    </row>
    <row r="58" spans="1:12" ht="26.25" x14ac:dyDescent="0.25">
      <c r="A58" s="51" t="s">
        <v>240</v>
      </c>
      <c r="B58" s="49" t="s">
        <v>247</v>
      </c>
      <c r="C58" s="62">
        <f>SUM(D58:L58)</f>
        <v>839647</v>
      </c>
      <c r="D58" s="62">
        <v>722661</v>
      </c>
      <c r="E58" s="68"/>
      <c r="F58" s="62">
        <v>116700</v>
      </c>
      <c r="G58" s="68"/>
      <c r="H58" s="62"/>
      <c r="I58" s="68"/>
      <c r="J58" s="62"/>
      <c r="K58" s="68"/>
      <c r="L58" s="62">
        <v>286</v>
      </c>
    </row>
    <row r="59" spans="1:12" ht="39" x14ac:dyDescent="0.25">
      <c r="A59" s="51" t="s">
        <v>241</v>
      </c>
      <c r="B59" s="49" t="s">
        <v>417</v>
      </c>
      <c r="C59" s="62">
        <f t="shared" ref="C59:C62" si="26">SUM(D59:L59)</f>
        <v>1101800</v>
      </c>
      <c r="D59" s="62">
        <v>1060400</v>
      </c>
      <c r="E59" s="83">
        <f>25000+800+2600</f>
        <v>28400</v>
      </c>
      <c r="F59" s="70"/>
      <c r="G59" s="83"/>
      <c r="H59" s="70">
        <v>13000</v>
      </c>
      <c r="I59" s="85"/>
      <c r="J59" s="62"/>
      <c r="K59" s="68"/>
      <c r="L59" s="62"/>
    </row>
    <row r="60" spans="1:12" ht="39" x14ac:dyDescent="0.25">
      <c r="A60" s="51" t="s">
        <v>242</v>
      </c>
      <c r="B60" s="49" t="s">
        <v>418</v>
      </c>
      <c r="C60" s="62">
        <f t="shared" si="26"/>
        <v>311740</v>
      </c>
      <c r="D60" s="62">
        <v>311740</v>
      </c>
      <c r="E60" s="68"/>
      <c r="F60" s="62"/>
      <c r="G60" s="68"/>
      <c r="H60" s="62"/>
      <c r="I60" s="68"/>
      <c r="J60" s="62"/>
      <c r="K60" s="68"/>
      <c r="L60" s="62"/>
    </row>
    <row r="61" spans="1:12" ht="26.25" x14ac:dyDescent="0.25">
      <c r="A61" s="51" t="s">
        <v>243</v>
      </c>
      <c r="B61" s="49" t="s">
        <v>248</v>
      </c>
      <c r="C61" s="62">
        <f t="shared" si="26"/>
        <v>220000</v>
      </c>
      <c r="D61" s="62">
        <v>220000</v>
      </c>
      <c r="E61" s="68"/>
      <c r="F61" s="62"/>
      <c r="G61" s="68"/>
      <c r="H61" s="62"/>
      <c r="I61" s="68"/>
      <c r="J61" s="62"/>
      <c r="K61" s="68"/>
      <c r="L61" s="62"/>
    </row>
    <row r="62" spans="1:12" ht="39" x14ac:dyDescent="0.25">
      <c r="A62" s="51" t="s">
        <v>244</v>
      </c>
      <c r="B62" s="49" t="s">
        <v>419</v>
      </c>
      <c r="C62" s="62">
        <f t="shared" si="26"/>
        <v>44700</v>
      </c>
      <c r="D62" s="62">
        <v>44700</v>
      </c>
      <c r="E62" s="68"/>
      <c r="F62" s="62"/>
      <c r="G62" s="68"/>
      <c r="H62" s="62"/>
      <c r="I62" s="68"/>
      <c r="J62" s="62"/>
      <c r="K62" s="68"/>
      <c r="L62" s="62"/>
    </row>
    <row r="63" spans="1:12" x14ac:dyDescent="0.25">
      <c r="A63" s="44" t="s">
        <v>137</v>
      </c>
      <c r="B63" s="46" t="s">
        <v>146</v>
      </c>
      <c r="C63" s="60">
        <f>SUM(D63:L63)</f>
        <v>122175</v>
      </c>
      <c r="D63" s="60">
        <f>SUM(D64:D67)</f>
        <v>122175</v>
      </c>
      <c r="E63" s="79">
        <f t="shared" ref="E63:L63" si="27">SUM(E64:E67)</f>
        <v>0</v>
      </c>
      <c r="F63" s="60">
        <f t="shared" si="27"/>
        <v>0</v>
      </c>
      <c r="G63" s="79">
        <f t="shared" si="27"/>
        <v>0</v>
      </c>
      <c r="H63" s="60">
        <f t="shared" si="27"/>
        <v>0</v>
      </c>
      <c r="I63" s="79">
        <f t="shared" si="27"/>
        <v>0</v>
      </c>
      <c r="J63" s="60">
        <f t="shared" si="27"/>
        <v>0</v>
      </c>
      <c r="K63" s="79">
        <f t="shared" si="27"/>
        <v>0</v>
      </c>
      <c r="L63" s="60">
        <f t="shared" si="27"/>
        <v>0</v>
      </c>
    </row>
    <row r="64" spans="1:12" x14ac:dyDescent="0.25">
      <c r="A64" s="50" t="s">
        <v>250</v>
      </c>
      <c r="B64" s="54" t="s">
        <v>254</v>
      </c>
      <c r="C64" s="62">
        <f>SUM(D64:L64)</f>
        <v>71840</v>
      </c>
      <c r="D64" s="62">
        <v>71840</v>
      </c>
      <c r="E64" s="68"/>
      <c r="F64" s="62"/>
      <c r="G64" s="68"/>
      <c r="H64" s="62"/>
      <c r="I64" s="68"/>
      <c r="J64" s="62"/>
      <c r="K64" s="68"/>
      <c r="L64" s="62"/>
    </row>
    <row r="65" spans="1:12" ht="26.25" x14ac:dyDescent="0.25">
      <c r="A65" s="50" t="s">
        <v>251</v>
      </c>
      <c r="B65" s="54" t="s">
        <v>255</v>
      </c>
      <c r="C65" s="62">
        <f t="shared" ref="C65:C67" si="28">SUM(D65:L65)</f>
        <v>10840</v>
      </c>
      <c r="D65" s="62">
        <v>10840</v>
      </c>
      <c r="E65" s="68"/>
      <c r="F65" s="62"/>
      <c r="G65" s="68"/>
      <c r="H65" s="62"/>
      <c r="I65" s="68"/>
      <c r="J65" s="62"/>
      <c r="K65" s="68"/>
      <c r="L65" s="62"/>
    </row>
    <row r="66" spans="1:12" x14ac:dyDescent="0.25">
      <c r="A66" s="50" t="s">
        <v>252</v>
      </c>
      <c r="B66" s="54" t="s">
        <v>256</v>
      </c>
      <c r="C66" s="62">
        <f t="shared" si="28"/>
        <v>32000</v>
      </c>
      <c r="D66" s="62">
        <v>32000</v>
      </c>
      <c r="E66" s="68"/>
      <c r="F66" s="62"/>
      <c r="G66" s="68"/>
      <c r="H66" s="62"/>
      <c r="I66" s="68"/>
      <c r="J66" s="62"/>
      <c r="K66" s="68"/>
      <c r="L66" s="62"/>
    </row>
    <row r="67" spans="1:12" x14ac:dyDescent="0.25">
      <c r="A67" s="50" t="s">
        <v>253</v>
      </c>
      <c r="B67" s="54" t="s">
        <v>257</v>
      </c>
      <c r="C67" s="62">
        <f t="shared" si="28"/>
        <v>7495</v>
      </c>
      <c r="D67" s="62">
        <v>7495</v>
      </c>
      <c r="E67" s="68"/>
      <c r="F67" s="62"/>
      <c r="G67" s="68"/>
      <c r="H67" s="62"/>
      <c r="I67" s="68"/>
      <c r="J67" s="62"/>
      <c r="K67" s="68"/>
      <c r="L67" s="62"/>
    </row>
    <row r="68" spans="1:12" x14ac:dyDescent="0.25">
      <c r="A68" s="44" t="s">
        <v>27</v>
      </c>
      <c r="B68" s="46" t="s">
        <v>147</v>
      </c>
      <c r="C68" s="60">
        <f t="shared" ref="C68:C91" si="29">SUM(D68:L68)</f>
        <v>5945131</v>
      </c>
      <c r="D68" s="60">
        <f>D69+D73+D89+D90</f>
        <v>5101573</v>
      </c>
      <c r="E68" s="79">
        <f t="shared" ref="E68:L68" si="30">E69+E73+E89+E90</f>
        <v>269706</v>
      </c>
      <c r="F68" s="60">
        <f t="shared" si="30"/>
        <v>351178</v>
      </c>
      <c r="G68" s="79">
        <f t="shared" si="30"/>
        <v>61500</v>
      </c>
      <c r="H68" s="60">
        <f t="shared" si="30"/>
        <v>19096</v>
      </c>
      <c r="I68" s="79">
        <f t="shared" si="30"/>
        <v>21176</v>
      </c>
      <c r="J68" s="60">
        <f t="shared" si="30"/>
        <v>18488</v>
      </c>
      <c r="K68" s="79">
        <f t="shared" si="30"/>
        <v>0</v>
      </c>
      <c r="L68" s="60">
        <f t="shared" si="30"/>
        <v>102414</v>
      </c>
    </row>
    <row r="69" spans="1:12" x14ac:dyDescent="0.25">
      <c r="A69" s="47" t="s">
        <v>258</v>
      </c>
      <c r="B69" s="38" t="s">
        <v>284</v>
      </c>
      <c r="C69" s="61">
        <f t="shared" si="29"/>
        <v>989287</v>
      </c>
      <c r="D69" s="61">
        <f>SUM(D70:D72)</f>
        <v>935294</v>
      </c>
      <c r="E69" s="80">
        <f t="shared" ref="E69:L69" si="31">SUM(E70:E72)</f>
        <v>15000</v>
      </c>
      <c r="F69" s="61">
        <f t="shared" si="31"/>
        <v>34148</v>
      </c>
      <c r="G69" s="80">
        <f t="shared" si="31"/>
        <v>4500</v>
      </c>
      <c r="H69" s="61">
        <f t="shared" si="31"/>
        <v>0</v>
      </c>
      <c r="I69" s="80">
        <f t="shared" si="31"/>
        <v>0</v>
      </c>
      <c r="J69" s="61">
        <f t="shared" si="31"/>
        <v>0</v>
      </c>
      <c r="K69" s="80">
        <f t="shared" si="31"/>
        <v>0</v>
      </c>
      <c r="L69" s="61">
        <f t="shared" si="31"/>
        <v>345</v>
      </c>
    </row>
    <row r="70" spans="1:12" ht="26.25" x14ac:dyDescent="0.25">
      <c r="A70" s="51" t="s">
        <v>259</v>
      </c>
      <c r="B70" s="49" t="s">
        <v>285</v>
      </c>
      <c r="C70" s="62">
        <f t="shared" si="29"/>
        <v>463687</v>
      </c>
      <c r="D70" s="62">
        <v>424694</v>
      </c>
      <c r="E70" s="68"/>
      <c r="F70" s="62">
        <v>34148</v>
      </c>
      <c r="G70" s="68">
        <v>4500</v>
      </c>
      <c r="H70" s="62"/>
      <c r="I70" s="68"/>
      <c r="J70" s="62"/>
      <c r="K70" s="68"/>
      <c r="L70" s="62">
        <v>345</v>
      </c>
    </row>
    <row r="71" spans="1:12" x14ac:dyDescent="0.25">
      <c r="A71" s="51" t="s">
        <v>260</v>
      </c>
      <c r="B71" s="49" t="s">
        <v>286</v>
      </c>
      <c r="C71" s="62">
        <f t="shared" si="29"/>
        <v>520620</v>
      </c>
      <c r="D71" s="62">
        <v>505620</v>
      </c>
      <c r="E71" s="68">
        <v>15000</v>
      </c>
      <c r="F71" s="62"/>
      <c r="G71" s="68"/>
      <c r="H71" s="62"/>
      <c r="I71" s="68"/>
      <c r="J71" s="62"/>
      <c r="K71" s="68"/>
      <c r="L71" s="62"/>
    </row>
    <row r="72" spans="1:12" ht="26.25" x14ac:dyDescent="0.25">
      <c r="A72" s="51" t="s">
        <v>261</v>
      </c>
      <c r="B72" s="49" t="s">
        <v>287</v>
      </c>
      <c r="C72" s="62">
        <f t="shared" si="29"/>
        <v>4980</v>
      </c>
      <c r="D72" s="62">
        <v>4980</v>
      </c>
      <c r="E72" s="68"/>
      <c r="F72" s="62"/>
      <c r="G72" s="68"/>
      <c r="H72" s="62"/>
      <c r="I72" s="68"/>
      <c r="J72" s="62"/>
      <c r="K72" s="68"/>
      <c r="L72" s="62"/>
    </row>
    <row r="73" spans="1:12" x14ac:dyDescent="0.25">
      <c r="A73" s="47" t="s">
        <v>262</v>
      </c>
      <c r="B73" s="38" t="s">
        <v>288</v>
      </c>
      <c r="C73" s="61">
        <f t="shared" si="29"/>
        <v>4366985</v>
      </c>
      <c r="D73" s="61">
        <f>D74+D77+D79+D82+D86</f>
        <v>3595926</v>
      </c>
      <c r="E73" s="80">
        <f t="shared" ref="E73:L73" si="32">E74+E77+E79+E82+E86</f>
        <v>249200</v>
      </c>
      <c r="F73" s="61">
        <f t="shared" si="32"/>
        <v>304030</v>
      </c>
      <c r="G73" s="80">
        <f t="shared" si="32"/>
        <v>57000</v>
      </c>
      <c r="H73" s="61">
        <f t="shared" si="32"/>
        <v>19096</v>
      </c>
      <c r="I73" s="80">
        <f t="shared" si="32"/>
        <v>21176</v>
      </c>
      <c r="J73" s="61">
        <f t="shared" si="32"/>
        <v>18488</v>
      </c>
      <c r="K73" s="80">
        <f t="shared" si="32"/>
        <v>0</v>
      </c>
      <c r="L73" s="61">
        <f t="shared" si="32"/>
        <v>102069</v>
      </c>
    </row>
    <row r="74" spans="1:12" x14ac:dyDescent="0.25">
      <c r="A74" s="47" t="s">
        <v>263</v>
      </c>
      <c r="B74" s="38" t="s">
        <v>289</v>
      </c>
      <c r="C74" s="61">
        <f t="shared" si="29"/>
        <v>885888</v>
      </c>
      <c r="D74" s="61">
        <f>SUM(D75:D76)</f>
        <v>847420</v>
      </c>
      <c r="E74" s="80">
        <f t="shared" ref="E74:L74" si="33">SUM(E75:E76)</f>
        <v>0</v>
      </c>
      <c r="F74" s="61">
        <f t="shared" si="33"/>
        <v>16130</v>
      </c>
      <c r="G74" s="80">
        <f t="shared" si="33"/>
        <v>0</v>
      </c>
      <c r="H74" s="61">
        <f t="shared" si="33"/>
        <v>0</v>
      </c>
      <c r="I74" s="80">
        <f t="shared" si="33"/>
        <v>2000</v>
      </c>
      <c r="J74" s="61">
        <f t="shared" si="33"/>
        <v>18488</v>
      </c>
      <c r="K74" s="80">
        <f t="shared" si="33"/>
        <v>0</v>
      </c>
      <c r="L74" s="61">
        <f t="shared" si="33"/>
        <v>1850</v>
      </c>
    </row>
    <row r="75" spans="1:12" ht="26.25" x14ac:dyDescent="0.25">
      <c r="A75" s="51" t="s">
        <v>264</v>
      </c>
      <c r="B75" s="49" t="s">
        <v>872</v>
      </c>
      <c r="C75" s="62">
        <f t="shared" si="29"/>
        <v>875676</v>
      </c>
      <c r="D75" s="62">
        <v>847420</v>
      </c>
      <c r="E75" s="68"/>
      <c r="F75" s="62">
        <v>5918</v>
      </c>
      <c r="G75" s="68"/>
      <c r="H75" s="62"/>
      <c r="I75" s="68">
        <v>2000</v>
      </c>
      <c r="J75" s="62">
        <v>18488</v>
      </c>
      <c r="K75" s="68"/>
      <c r="L75" s="62">
        <v>1850</v>
      </c>
    </row>
    <row r="76" spans="1:12" ht="26.25" x14ac:dyDescent="0.25">
      <c r="A76" s="51" t="s">
        <v>265</v>
      </c>
      <c r="B76" s="49" t="s">
        <v>307</v>
      </c>
      <c r="C76" s="62">
        <f t="shared" si="29"/>
        <v>10212</v>
      </c>
      <c r="D76" s="62"/>
      <c r="E76" s="68"/>
      <c r="F76" s="62">
        <v>10212</v>
      </c>
      <c r="G76" s="68"/>
      <c r="H76" s="62"/>
      <c r="I76" s="68"/>
      <c r="J76" s="62"/>
      <c r="K76" s="68"/>
      <c r="L76" s="62"/>
    </row>
    <row r="77" spans="1:12" x14ac:dyDescent="0.25">
      <c r="A77" s="47" t="s">
        <v>266</v>
      </c>
      <c r="B77" s="38" t="s">
        <v>290</v>
      </c>
      <c r="C77" s="61">
        <f t="shared" si="29"/>
        <v>434263</v>
      </c>
      <c r="D77" s="61">
        <f>D78</f>
        <v>403498</v>
      </c>
      <c r="E77" s="80">
        <f t="shared" ref="E77:L77" si="34">E78</f>
        <v>0</v>
      </c>
      <c r="F77" s="61">
        <f t="shared" si="34"/>
        <v>7400</v>
      </c>
      <c r="G77" s="80">
        <f t="shared" si="34"/>
        <v>0</v>
      </c>
      <c r="H77" s="61">
        <f t="shared" si="34"/>
        <v>0</v>
      </c>
      <c r="I77" s="80">
        <f t="shared" si="34"/>
        <v>11012</v>
      </c>
      <c r="J77" s="61">
        <f t="shared" si="34"/>
        <v>0</v>
      </c>
      <c r="K77" s="80">
        <f t="shared" si="34"/>
        <v>0</v>
      </c>
      <c r="L77" s="61">
        <f t="shared" si="34"/>
        <v>12353</v>
      </c>
    </row>
    <row r="78" spans="1:12" ht="39" x14ac:dyDescent="0.25">
      <c r="A78" s="51" t="s">
        <v>267</v>
      </c>
      <c r="B78" s="49" t="s">
        <v>291</v>
      </c>
      <c r="C78" s="62">
        <f t="shared" si="29"/>
        <v>434263</v>
      </c>
      <c r="D78" s="62">
        <v>403498</v>
      </c>
      <c r="E78" s="68"/>
      <c r="F78" s="62">
        <v>7400</v>
      </c>
      <c r="G78" s="68"/>
      <c r="H78" s="62"/>
      <c r="I78" s="68">
        <v>11012</v>
      </c>
      <c r="J78" s="62"/>
      <c r="K78" s="68"/>
      <c r="L78" s="62">
        <v>12353</v>
      </c>
    </row>
    <row r="79" spans="1:12" x14ac:dyDescent="0.25">
      <c r="A79" s="47" t="s">
        <v>268</v>
      </c>
      <c r="B79" s="38" t="s">
        <v>292</v>
      </c>
      <c r="C79" s="61">
        <f t="shared" si="29"/>
        <v>2114665</v>
      </c>
      <c r="D79" s="61">
        <f>D80+D81</f>
        <v>1433662</v>
      </c>
      <c r="E79" s="80">
        <f t="shared" ref="E79:L79" si="35">E80+E81</f>
        <v>250000</v>
      </c>
      <c r="F79" s="61">
        <f t="shared" si="35"/>
        <v>280500</v>
      </c>
      <c r="G79" s="80">
        <f t="shared" si="35"/>
        <v>57000</v>
      </c>
      <c r="H79" s="61">
        <f t="shared" si="35"/>
        <v>0</v>
      </c>
      <c r="I79" s="80">
        <f t="shared" si="35"/>
        <v>6664</v>
      </c>
      <c r="J79" s="61">
        <f t="shared" si="35"/>
        <v>0</v>
      </c>
      <c r="K79" s="80">
        <f t="shared" si="35"/>
        <v>0</v>
      </c>
      <c r="L79" s="61">
        <f t="shared" si="35"/>
        <v>86839</v>
      </c>
    </row>
    <row r="80" spans="1:12" ht="26.25" x14ac:dyDescent="0.25">
      <c r="A80" s="51" t="s">
        <v>269</v>
      </c>
      <c r="B80" s="49" t="s">
        <v>293</v>
      </c>
      <c r="C80" s="62">
        <f t="shared" si="29"/>
        <v>1577205</v>
      </c>
      <c r="D80" s="62">
        <v>1196031</v>
      </c>
      <c r="E80" s="68">
        <v>250000</v>
      </c>
      <c r="F80" s="62">
        <v>113500</v>
      </c>
      <c r="G80" s="68"/>
      <c r="H80" s="62"/>
      <c r="I80" s="68">
        <v>2664</v>
      </c>
      <c r="J80" s="62"/>
      <c r="K80" s="68"/>
      <c r="L80" s="62">
        <v>15010</v>
      </c>
    </row>
    <row r="81" spans="1:12" x14ac:dyDescent="0.25">
      <c r="A81" s="51" t="s">
        <v>270</v>
      </c>
      <c r="B81" s="49" t="s">
        <v>294</v>
      </c>
      <c r="C81" s="62">
        <f t="shared" si="29"/>
        <v>537460</v>
      </c>
      <c r="D81" s="62">
        <v>237631</v>
      </c>
      <c r="E81" s="68"/>
      <c r="F81" s="62">
        <v>167000</v>
      </c>
      <c r="G81" s="68">
        <v>57000</v>
      </c>
      <c r="H81" s="62"/>
      <c r="I81" s="68">
        <v>4000</v>
      </c>
      <c r="J81" s="62"/>
      <c r="K81" s="68"/>
      <c r="L81" s="62">
        <v>71829</v>
      </c>
    </row>
    <row r="82" spans="1:12" x14ac:dyDescent="0.25">
      <c r="A82" s="47" t="s">
        <v>271</v>
      </c>
      <c r="B82" s="38" t="s">
        <v>295</v>
      </c>
      <c r="C82" s="61">
        <f t="shared" si="29"/>
        <v>157582</v>
      </c>
      <c r="D82" s="61">
        <f>SUM(D83:D85)</f>
        <v>156081</v>
      </c>
      <c r="E82" s="80">
        <f t="shared" ref="E82:L82" si="36">SUM(E83:E85)</f>
        <v>0</v>
      </c>
      <c r="F82" s="61">
        <f t="shared" si="36"/>
        <v>0</v>
      </c>
      <c r="G82" s="80">
        <f t="shared" si="36"/>
        <v>0</v>
      </c>
      <c r="H82" s="61">
        <f t="shared" si="36"/>
        <v>0</v>
      </c>
      <c r="I82" s="80">
        <f t="shared" si="36"/>
        <v>1500</v>
      </c>
      <c r="J82" s="61">
        <f t="shared" si="36"/>
        <v>0</v>
      </c>
      <c r="K82" s="80">
        <f t="shared" si="36"/>
        <v>0</v>
      </c>
      <c r="L82" s="61">
        <f t="shared" si="36"/>
        <v>1</v>
      </c>
    </row>
    <row r="83" spans="1:12" ht="26.25" x14ac:dyDescent="0.25">
      <c r="A83" s="51" t="s">
        <v>272</v>
      </c>
      <c r="B83" s="49" t="s">
        <v>296</v>
      </c>
      <c r="C83" s="62">
        <f t="shared" si="29"/>
        <v>90840</v>
      </c>
      <c r="D83" s="62">
        <v>89339</v>
      </c>
      <c r="E83" s="68"/>
      <c r="F83" s="62"/>
      <c r="G83" s="68"/>
      <c r="H83" s="62"/>
      <c r="I83" s="68">
        <v>1500</v>
      </c>
      <c r="J83" s="62"/>
      <c r="K83" s="68"/>
      <c r="L83" s="62">
        <v>1</v>
      </c>
    </row>
    <row r="84" spans="1:12" ht="26.25" x14ac:dyDescent="0.25">
      <c r="A84" s="51" t="s">
        <v>273</v>
      </c>
      <c r="B84" s="49" t="s">
        <v>420</v>
      </c>
      <c r="C84" s="62">
        <f t="shared" si="29"/>
        <v>51226</v>
      </c>
      <c r="D84" s="62">
        <v>51226</v>
      </c>
      <c r="E84" s="68"/>
      <c r="F84" s="62"/>
      <c r="G84" s="68"/>
      <c r="H84" s="62"/>
      <c r="I84" s="68"/>
      <c r="J84" s="62"/>
      <c r="K84" s="68"/>
      <c r="L84" s="62"/>
    </row>
    <row r="85" spans="1:12" ht="26.25" x14ac:dyDescent="0.25">
      <c r="A85" s="51" t="s">
        <v>274</v>
      </c>
      <c r="B85" s="49" t="s">
        <v>297</v>
      </c>
      <c r="C85" s="62">
        <f t="shared" si="29"/>
        <v>15516</v>
      </c>
      <c r="D85" s="62">
        <v>15516</v>
      </c>
      <c r="E85" s="68"/>
      <c r="F85" s="62"/>
      <c r="G85" s="68"/>
      <c r="H85" s="62"/>
      <c r="I85" s="68"/>
      <c r="J85" s="62"/>
      <c r="K85" s="68"/>
      <c r="L85" s="62"/>
    </row>
    <row r="86" spans="1:12" x14ac:dyDescent="0.25">
      <c r="A86" s="47" t="s">
        <v>275</v>
      </c>
      <c r="B86" s="38" t="s">
        <v>298</v>
      </c>
      <c r="C86" s="61">
        <f t="shared" si="29"/>
        <v>774587</v>
      </c>
      <c r="D86" s="61">
        <f>SUM(D87:D88)</f>
        <v>755265</v>
      </c>
      <c r="E86" s="80">
        <f t="shared" ref="E86:L86" si="37">SUM(E87:E88)</f>
        <v>-800</v>
      </c>
      <c r="F86" s="61">
        <f t="shared" si="37"/>
        <v>0</v>
      </c>
      <c r="G86" s="80">
        <f t="shared" si="37"/>
        <v>0</v>
      </c>
      <c r="H86" s="61">
        <f t="shared" si="37"/>
        <v>19096</v>
      </c>
      <c r="I86" s="80">
        <f t="shared" si="37"/>
        <v>0</v>
      </c>
      <c r="J86" s="61">
        <f t="shared" si="37"/>
        <v>0</v>
      </c>
      <c r="K86" s="80">
        <f t="shared" si="37"/>
        <v>0</v>
      </c>
      <c r="L86" s="61">
        <f t="shared" si="37"/>
        <v>1026</v>
      </c>
    </row>
    <row r="87" spans="1:12" ht="26.25" x14ac:dyDescent="0.25">
      <c r="A87" s="51" t="s">
        <v>276</v>
      </c>
      <c r="B87" s="49" t="s">
        <v>299</v>
      </c>
      <c r="C87" s="62">
        <f t="shared" si="29"/>
        <v>383572</v>
      </c>
      <c r="D87" s="62">
        <v>363450</v>
      </c>
      <c r="E87" s="68"/>
      <c r="F87" s="62"/>
      <c r="G87" s="68"/>
      <c r="H87" s="62">
        <v>19096</v>
      </c>
      <c r="I87" s="68"/>
      <c r="J87" s="62"/>
      <c r="K87" s="68"/>
      <c r="L87" s="62">
        <v>1026</v>
      </c>
    </row>
    <row r="88" spans="1:12" x14ac:dyDescent="0.25">
      <c r="A88" s="51" t="s">
        <v>277</v>
      </c>
      <c r="B88" s="49" t="s">
        <v>300</v>
      </c>
      <c r="C88" s="62">
        <f t="shared" si="29"/>
        <v>391015</v>
      </c>
      <c r="D88" s="62">
        <v>391815</v>
      </c>
      <c r="E88" s="68">
        <v>-800</v>
      </c>
      <c r="F88" s="62"/>
      <c r="G88" s="68"/>
      <c r="H88" s="62"/>
      <c r="I88" s="68"/>
      <c r="J88" s="62"/>
      <c r="K88" s="68"/>
      <c r="L88" s="62"/>
    </row>
    <row r="89" spans="1:12" ht="26.25" x14ac:dyDescent="0.25">
      <c r="A89" s="47" t="s">
        <v>278</v>
      </c>
      <c r="B89" s="38" t="s">
        <v>301</v>
      </c>
      <c r="C89" s="61">
        <f t="shared" si="29"/>
        <v>371080</v>
      </c>
      <c r="D89" s="61">
        <v>358080</v>
      </c>
      <c r="E89" s="80"/>
      <c r="F89" s="61">
        <v>13000</v>
      </c>
      <c r="G89" s="80"/>
      <c r="H89" s="61"/>
      <c r="I89" s="80"/>
      <c r="J89" s="61"/>
      <c r="K89" s="80"/>
      <c r="L89" s="61"/>
    </row>
    <row r="90" spans="1:12" ht="26.25" x14ac:dyDescent="0.25">
      <c r="A90" s="47" t="s">
        <v>279</v>
      </c>
      <c r="B90" s="38" t="s">
        <v>302</v>
      </c>
      <c r="C90" s="61">
        <f t="shared" si="29"/>
        <v>217779</v>
      </c>
      <c r="D90" s="61">
        <f>SUM(D91:D94)</f>
        <v>212273</v>
      </c>
      <c r="E90" s="80">
        <f t="shared" ref="E90:L90" si="38">SUM(E91:E94)</f>
        <v>5506</v>
      </c>
      <c r="F90" s="61">
        <f t="shared" si="38"/>
        <v>0</v>
      </c>
      <c r="G90" s="80">
        <f t="shared" si="38"/>
        <v>0</v>
      </c>
      <c r="H90" s="61">
        <f t="shared" si="38"/>
        <v>0</v>
      </c>
      <c r="I90" s="80">
        <f t="shared" si="38"/>
        <v>0</v>
      </c>
      <c r="J90" s="61">
        <f t="shared" si="38"/>
        <v>0</v>
      </c>
      <c r="K90" s="80">
        <f t="shared" si="38"/>
        <v>0</v>
      </c>
      <c r="L90" s="61">
        <f t="shared" si="38"/>
        <v>0</v>
      </c>
    </row>
    <row r="91" spans="1:12" x14ac:dyDescent="0.25">
      <c r="A91" s="51" t="s">
        <v>280</v>
      </c>
      <c r="B91" s="49" t="s">
        <v>303</v>
      </c>
      <c r="C91" s="62">
        <f t="shared" si="29"/>
        <v>42686</v>
      </c>
      <c r="D91" s="62">
        <v>42686</v>
      </c>
      <c r="E91" s="68"/>
      <c r="F91" s="62"/>
      <c r="G91" s="68"/>
      <c r="H91" s="62"/>
      <c r="I91" s="68"/>
      <c r="J91" s="62"/>
      <c r="K91" s="68"/>
      <c r="L91" s="62"/>
    </row>
    <row r="92" spans="1:12" x14ac:dyDescent="0.25">
      <c r="A92" s="51" t="s">
        <v>281</v>
      </c>
      <c r="B92" s="49" t="s">
        <v>304</v>
      </c>
      <c r="C92" s="62">
        <f t="shared" ref="C92:C94" si="39">SUM(D92:L92)</f>
        <v>15600</v>
      </c>
      <c r="D92" s="62">
        <v>15600</v>
      </c>
      <c r="E92" s="68"/>
      <c r="F92" s="62"/>
      <c r="G92" s="68"/>
      <c r="H92" s="62"/>
      <c r="I92" s="68"/>
      <c r="J92" s="62"/>
      <c r="K92" s="68"/>
      <c r="L92" s="62"/>
    </row>
    <row r="93" spans="1:12" ht="26.25" x14ac:dyDescent="0.25">
      <c r="A93" s="51" t="s">
        <v>282</v>
      </c>
      <c r="B93" s="49" t="s">
        <v>305</v>
      </c>
      <c r="C93" s="62">
        <f t="shared" si="39"/>
        <v>4270</v>
      </c>
      <c r="D93" s="62">
        <v>4270</v>
      </c>
      <c r="E93" s="68"/>
      <c r="F93" s="62"/>
      <c r="G93" s="68"/>
      <c r="H93" s="62"/>
      <c r="I93" s="68"/>
      <c r="J93" s="62"/>
      <c r="K93" s="68"/>
      <c r="L93" s="62"/>
    </row>
    <row r="94" spans="1:12" ht="26.25" x14ac:dyDescent="0.25">
      <c r="A94" s="51" t="s">
        <v>283</v>
      </c>
      <c r="B94" s="49" t="s">
        <v>306</v>
      </c>
      <c r="C94" s="62">
        <f t="shared" si="39"/>
        <v>155223</v>
      </c>
      <c r="D94" s="62">
        <v>149717</v>
      </c>
      <c r="E94" s="68">
        <v>5506</v>
      </c>
      <c r="F94" s="62"/>
      <c r="G94" s="68"/>
      <c r="H94" s="62"/>
      <c r="I94" s="68"/>
      <c r="J94" s="62"/>
      <c r="K94" s="68"/>
      <c r="L94" s="62"/>
    </row>
    <row r="95" spans="1:12" x14ac:dyDescent="0.25">
      <c r="A95" s="44" t="s">
        <v>31</v>
      </c>
      <c r="B95" s="46" t="s">
        <v>148</v>
      </c>
      <c r="C95" s="60">
        <f t="shared" ref="C95:C100" si="40">SUM(D95:L95)</f>
        <v>24803928</v>
      </c>
      <c r="D95" s="60">
        <f>D96+D98+D108+D113+D116+D120</f>
        <v>14849363</v>
      </c>
      <c r="E95" s="79">
        <f t="shared" ref="E95:L95" si="41">E96+E98+E108+E113+E116+E120</f>
        <v>363984</v>
      </c>
      <c r="F95" s="60">
        <f t="shared" si="41"/>
        <v>577640</v>
      </c>
      <c r="G95" s="79">
        <f t="shared" si="41"/>
        <v>6175</v>
      </c>
      <c r="H95" s="60">
        <f t="shared" si="41"/>
        <v>7970657</v>
      </c>
      <c r="I95" s="79">
        <f t="shared" si="41"/>
        <v>167327</v>
      </c>
      <c r="J95" s="60">
        <f t="shared" si="41"/>
        <v>7200</v>
      </c>
      <c r="K95" s="79">
        <f t="shared" si="41"/>
        <v>0</v>
      </c>
      <c r="L95" s="60">
        <f t="shared" si="41"/>
        <v>861582</v>
      </c>
    </row>
    <row r="96" spans="1:12" x14ac:dyDescent="0.25">
      <c r="A96" s="47" t="s">
        <v>308</v>
      </c>
      <c r="B96" s="38" t="s">
        <v>309</v>
      </c>
      <c r="C96" s="61">
        <f t="shared" si="40"/>
        <v>6109031</v>
      </c>
      <c r="D96" s="61">
        <f>D97</f>
        <v>5339563</v>
      </c>
      <c r="E96" s="80">
        <f t="shared" ref="E96:L96" si="42">E97</f>
        <v>143875</v>
      </c>
      <c r="F96" s="61">
        <f t="shared" si="42"/>
        <v>122073</v>
      </c>
      <c r="G96" s="80">
        <f t="shared" si="42"/>
        <v>0</v>
      </c>
      <c r="H96" s="61">
        <f t="shared" si="42"/>
        <v>439243</v>
      </c>
      <c r="I96" s="80">
        <f t="shared" si="42"/>
        <v>1335</v>
      </c>
      <c r="J96" s="61">
        <f t="shared" si="42"/>
        <v>0</v>
      </c>
      <c r="K96" s="80">
        <f t="shared" si="42"/>
        <v>0</v>
      </c>
      <c r="L96" s="61">
        <f t="shared" si="42"/>
        <v>62942</v>
      </c>
    </row>
    <row r="97" spans="1:12" ht="26.25" x14ac:dyDescent="0.25">
      <c r="A97" s="51" t="s">
        <v>331</v>
      </c>
      <c r="B97" s="49" t="s">
        <v>356</v>
      </c>
      <c r="C97" s="62">
        <f t="shared" si="40"/>
        <v>6109031</v>
      </c>
      <c r="D97" s="62">
        <v>5339563</v>
      </c>
      <c r="E97" s="68">
        <f>81000+47160+15715</f>
        <v>143875</v>
      </c>
      <c r="F97" s="62">
        <v>122073</v>
      </c>
      <c r="G97" s="68"/>
      <c r="H97" s="62">
        <v>439243</v>
      </c>
      <c r="I97" s="68">
        <v>1335</v>
      </c>
      <c r="J97" s="62"/>
      <c r="K97" s="68"/>
      <c r="L97" s="62">
        <v>62942</v>
      </c>
    </row>
    <row r="98" spans="1:12" ht="26.25" x14ac:dyDescent="0.25">
      <c r="A98" s="47" t="s">
        <v>310</v>
      </c>
      <c r="B98" s="38" t="s">
        <v>339</v>
      </c>
      <c r="C98" s="61">
        <f t="shared" si="40"/>
        <v>14278798</v>
      </c>
      <c r="D98" s="61">
        <f>D99+D105</f>
        <v>6321223</v>
      </c>
      <c r="E98" s="80">
        <f t="shared" ref="E98:L98" si="43">E99+E105</f>
        <v>193110</v>
      </c>
      <c r="F98" s="61">
        <f t="shared" si="43"/>
        <v>152777</v>
      </c>
      <c r="G98" s="80">
        <f t="shared" si="43"/>
        <v>3375</v>
      </c>
      <c r="H98" s="61">
        <f t="shared" si="43"/>
        <v>6856794</v>
      </c>
      <c r="I98" s="80">
        <f t="shared" si="43"/>
        <v>65992</v>
      </c>
      <c r="J98" s="61">
        <f t="shared" si="43"/>
        <v>7200</v>
      </c>
      <c r="K98" s="80">
        <f t="shared" si="43"/>
        <v>0</v>
      </c>
      <c r="L98" s="61">
        <f t="shared" si="43"/>
        <v>678327</v>
      </c>
    </row>
    <row r="99" spans="1:12" x14ac:dyDescent="0.25">
      <c r="A99" s="55" t="s">
        <v>311</v>
      </c>
      <c r="B99" s="38" t="s">
        <v>332</v>
      </c>
      <c r="C99" s="61">
        <f t="shared" si="40"/>
        <v>13067286</v>
      </c>
      <c r="D99" s="61">
        <f>SUM(D100:D104)</f>
        <v>5841844</v>
      </c>
      <c r="E99" s="80">
        <f t="shared" ref="E99:L99" si="44">SUM(E100:E104)</f>
        <v>193110</v>
      </c>
      <c r="F99" s="61">
        <f t="shared" si="44"/>
        <v>140731</v>
      </c>
      <c r="G99" s="80">
        <f t="shared" si="44"/>
        <v>3375</v>
      </c>
      <c r="H99" s="61">
        <f t="shared" si="44"/>
        <v>6248740</v>
      </c>
      <c r="I99" s="80">
        <f t="shared" si="44"/>
        <v>13271</v>
      </c>
      <c r="J99" s="61">
        <f t="shared" si="44"/>
        <v>0</v>
      </c>
      <c r="K99" s="80">
        <f t="shared" si="44"/>
        <v>0</v>
      </c>
      <c r="L99" s="61">
        <f t="shared" si="44"/>
        <v>626215</v>
      </c>
    </row>
    <row r="100" spans="1:12" ht="39" x14ac:dyDescent="0.25">
      <c r="A100" s="51" t="s">
        <v>312</v>
      </c>
      <c r="B100" s="49" t="s">
        <v>333</v>
      </c>
      <c r="C100" s="62">
        <f t="shared" si="40"/>
        <v>1383540</v>
      </c>
      <c r="D100" s="62">
        <v>1149260</v>
      </c>
      <c r="E100" s="68">
        <v>181350</v>
      </c>
      <c r="F100" s="62"/>
      <c r="G100" s="68"/>
      <c r="H100" s="62"/>
      <c r="I100" s="68"/>
      <c r="J100" s="62"/>
      <c r="K100" s="68"/>
      <c r="L100" s="62">
        <v>52930</v>
      </c>
    </row>
    <row r="101" spans="1:12" ht="39" x14ac:dyDescent="0.25">
      <c r="A101" s="51" t="s">
        <v>313</v>
      </c>
      <c r="B101" s="49" t="s">
        <v>340</v>
      </c>
      <c r="C101" s="62">
        <f t="shared" ref="C101:C123" si="45">SUM(D101:L101)</f>
        <v>9897</v>
      </c>
      <c r="D101" s="62">
        <v>9897</v>
      </c>
      <c r="E101" s="68"/>
      <c r="F101" s="62"/>
      <c r="G101" s="68"/>
      <c r="H101" s="62"/>
      <c r="I101" s="68"/>
      <c r="J101" s="62"/>
      <c r="K101" s="68"/>
      <c r="L101" s="62"/>
    </row>
    <row r="102" spans="1:12" ht="26.25" x14ac:dyDescent="0.25">
      <c r="A102" s="51" t="s">
        <v>314</v>
      </c>
      <c r="B102" s="49" t="s">
        <v>334</v>
      </c>
      <c r="C102" s="62">
        <f t="shared" si="45"/>
        <v>9772811</v>
      </c>
      <c r="D102" s="62">
        <v>4487520</v>
      </c>
      <c r="E102" s="68">
        <v>11760</v>
      </c>
      <c r="F102" s="62">
        <v>123023</v>
      </c>
      <c r="G102" s="68"/>
      <c r="H102" s="62">
        <v>4855522</v>
      </c>
      <c r="I102" s="68">
        <f>6662+1236</f>
        <v>7898</v>
      </c>
      <c r="J102" s="62"/>
      <c r="K102" s="68"/>
      <c r="L102" s="62">
        <v>287088</v>
      </c>
    </row>
    <row r="103" spans="1:12" ht="26.25" x14ac:dyDescent="0.25">
      <c r="A103" s="51" t="s">
        <v>315</v>
      </c>
      <c r="B103" s="49" t="s">
        <v>335</v>
      </c>
      <c r="C103" s="62">
        <f t="shared" si="45"/>
        <v>1838690</v>
      </c>
      <c r="D103" s="62">
        <v>195167</v>
      </c>
      <c r="E103" s="68"/>
      <c r="F103" s="62">
        <v>12708</v>
      </c>
      <c r="G103" s="68"/>
      <c r="H103" s="62">
        <v>1383026</v>
      </c>
      <c r="I103" s="68">
        <v>925</v>
      </c>
      <c r="J103" s="62"/>
      <c r="K103" s="68"/>
      <c r="L103" s="62">
        <v>246864</v>
      </c>
    </row>
    <row r="104" spans="1:12" ht="26.25" x14ac:dyDescent="0.25">
      <c r="A104" s="51" t="s">
        <v>316</v>
      </c>
      <c r="B104" s="49" t="s">
        <v>336</v>
      </c>
      <c r="C104" s="62">
        <f t="shared" si="45"/>
        <v>62348</v>
      </c>
      <c r="D104" s="62"/>
      <c r="E104" s="68"/>
      <c r="F104" s="62">
        <v>5000</v>
      </c>
      <c r="G104" s="68">
        <v>3375</v>
      </c>
      <c r="H104" s="62">
        <v>10192</v>
      </c>
      <c r="I104" s="68">
        <v>4448</v>
      </c>
      <c r="J104" s="62"/>
      <c r="K104" s="68"/>
      <c r="L104" s="62">
        <v>39333</v>
      </c>
    </row>
    <row r="105" spans="1:12" x14ac:dyDescent="0.25">
      <c r="A105" s="55" t="s">
        <v>341</v>
      </c>
      <c r="B105" s="38" t="s">
        <v>337</v>
      </c>
      <c r="C105" s="61">
        <f>SUM(D105:L105)</f>
        <v>1211512</v>
      </c>
      <c r="D105" s="61">
        <f>SUM(D106:D107)</f>
        <v>479379</v>
      </c>
      <c r="E105" s="80">
        <f t="shared" ref="E105:L105" si="46">SUM(E106:E107)</f>
        <v>0</v>
      </c>
      <c r="F105" s="61">
        <f t="shared" si="46"/>
        <v>12046</v>
      </c>
      <c r="G105" s="80">
        <f t="shared" si="46"/>
        <v>0</v>
      </c>
      <c r="H105" s="61">
        <f t="shared" si="46"/>
        <v>608054</v>
      </c>
      <c r="I105" s="80">
        <f t="shared" si="46"/>
        <v>52721</v>
      </c>
      <c r="J105" s="61">
        <f t="shared" si="46"/>
        <v>7200</v>
      </c>
      <c r="K105" s="80">
        <f t="shared" si="46"/>
        <v>0</v>
      </c>
      <c r="L105" s="61">
        <f t="shared" si="46"/>
        <v>52112</v>
      </c>
    </row>
    <row r="106" spans="1:12" ht="26.25" x14ac:dyDescent="0.25">
      <c r="A106" s="51" t="s">
        <v>317</v>
      </c>
      <c r="B106" s="49" t="s">
        <v>421</v>
      </c>
      <c r="C106" s="62">
        <f t="shared" si="45"/>
        <v>748197</v>
      </c>
      <c r="D106" s="62">
        <v>479379</v>
      </c>
      <c r="E106" s="68"/>
      <c r="F106" s="62">
        <v>9244</v>
      </c>
      <c r="G106" s="68"/>
      <c r="H106" s="62">
        <v>251459</v>
      </c>
      <c r="I106" s="68"/>
      <c r="J106" s="62">
        <v>7200</v>
      </c>
      <c r="K106" s="68"/>
      <c r="L106" s="62">
        <v>915</v>
      </c>
    </row>
    <row r="107" spans="1:12" ht="26.25" x14ac:dyDescent="0.25">
      <c r="A107" s="51" t="s">
        <v>318</v>
      </c>
      <c r="B107" s="49" t="s">
        <v>342</v>
      </c>
      <c r="C107" s="62">
        <f t="shared" si="45"/>
        <v>463315</v>
      </c>
      <c r="D107" s="62"/>
      <c r="E107" s="68"/>
      <c r="F107" s="62">
        <v>2802</v>
      </c>
      <c r="G107" s="68"/>
      <c r="H107" s="62">
        <v>356595</v>
      </c>
      <c r="I107" s="68">
        <v>52721</v>
      </c>
      <c r="J107" s="62"/>
      <c r="K107" s="68"/>
      <c r="L107" s="62">
        <v>51197</v>
      </c>
    </row>
    <row r="108" spans="1:12" x14ac:dyDescent="0.25">
      <c r="A108" s="47" t="s">
        <v>319</v>
      </c>
      <c r="B108" s="38" t="s">
        <v>338</v>
      </c>
      <c r="C108" s="61">
        <f>SUM(D108:L108)</f>
        <v>2690318</v>
      </c>
      <c r="D108" s="61">
        <f>SUM(D109:D112)</f>
        <v>1823022</v>
      </c>
      <c r="E108" s="80">
        <f t="shared" ref="E108:L108" si="47">SUM(E109:E112)</f>
        <v>0</v>
      </c>
      <c r="F108" s="61">
        <f t="shared" si="47"/>
        <v>159715</v>
      </c>
      <c r="G108" s="80">
        <f t="shared" si="47"/>
        <v>2800</v>
      </c>
      <c r="H108" s="61">
        <f t="shared" si="47"/>
        <v>641978</v>
      </c>
      <c r="I108" s="80">
        <f t="shared" si="47"/>
        <v>0</v>
      </c>
      <c r="J108" s="61">
        <f t="shared" si="47"/>
        <v>0</v>
      </c>
      <c r="K108" s="80">
        <f t="shared" si="47"/>
        <v>0</v>
      </c>
      <c r="L108" s="61">
        <f t="shared" si="47"/>
        <v>62803</v>
      </c>
    </row>
    <row r="109" spans="1:12" ht="26.25" x14ac:dyDescent="0.25">
      <c r="A109" s="51" t="s">
        <v>44</v>
      </c>
      <c r="B109" s="49" t="s">
        <v>343</v>
      </c>
      <c r="C109" s="62">
        <f t="shared" si="45"/>
        <v>649902</v>
      </c>
      <c r="D109" s="62">
        <v>364584</v>
      </c>
      <c r="E109" s="68"/>
      <c r="F109" s="62">
        <v>52052</v>
      </c>
      <c r="G109" s="68"/>
      <c r="H109" s="62">
        <v>228421</v>
      </c>
      <c r="I109" s="68"/>
      <c r="J109" s="62"/>
      <c r="K109" s="68"/>
      <c r="L109" s="62">
        <v>4845</v>
      </c>
    </row>
    <row r="110" spans="1:12" x14ac:dyDescent="0.25">
      <c r="A110" s="51" t="s">
        <v>46</v>
      </c>
      <c r="B110" s="49" t="s">
        <v>344</v>
      </c>
      <c r="C110" s="62">
        <f t="shared" si="45"/>
        <v>215126</v>
      </c>
      <c r="D110" s="62">
        <v>127791</v>
      </c>
      <c r="E110" s="68"/>
      <c r="F110" s="62">
        <v>13157</v>
      </c>
      <c r="G110" s="68"/>
      <c r="H110" s="62">
        <v>68372</v>
      </c>
      <c r="I110" s="68"/>
      <c r="J110" s="62"/>
      <c r="K110" s="68"/>
      <c r="L110" s="62">
        <v>5806</v>
      </c>
    </row>
    <row r="111" spans="1:12" x14ac:dyDescent="0.25">
      <c r="A111" s="51" t="s">
        <v>320</v>
      </c>
      <c r="B111" s="49" t="s">
        <v>345</v>
      </c>
      <c r="C111" s="62">
        <f t="shared" si="45"/>
        <v>1824491</v>
      </c>
      <c r="D111" s="62">
        <v>1330647</v>
      </c>
      <c r="E111" s="68"/>
      <c r="F111" s="62">
        <v>94506</v>
      </c>
      <c r="G111" s="68">
        <v>2800</v>
      </c>
      <c r="H111" s="62">
        <v>345185</v>
      </c>
      <c r="I111" s="68"/>
      <c r="J111" s="62"/>
      <c r="K111" s="68"/>
      <c r="L111" s="62">
        <v>51353</v>
      </c>
    </row>
    <row r="112" spans="1:12" ht="26.25" x14ac:dyDescent="0.25">
      <c r="A112" s="51" t="s">
        <v>321</v>
      </c>
      <c r="B112" s="49" t="s">
        <v>346</v>
      </c>
      <c r="C112" s="62">
        <f t="shared" si="45"/>
        <v>799</v>
      </c>
      <c r="D112" s="62"/>
      <c r="E112" s="68"/>
      <c r="F112" s="62"/>
      <c r="G112" s="68"/>
      <c r="H112" s="62"/>
      <c r="I112" s="68"/>
      <c r="J112" s="62"/>
      <c r="K112" s="68"/>
      <c r="L112" s="62">
        <v>799</v>
      </c>
    </row>
    <row r="113" spans="1:12" x14ac:dyDescent="0.25">
      <c r="A113" s="47" t="s">
        <v>325</v>
      </c>
      <c r="B113" s="38" t="s">
        <v>347</v>
      </c>
      <c r="C113" s="61">
        <f>SUM(D113:L113)</f>
        <v>4275</v>
      </c>
      <c r="D113" s="61">
        <f>SUM(D114:D115)</f>
        <v>4275</v>
      </c>
      <c r="E113" s="80">
        <f t="shared" ref="E113:L113" si="48">SUM(E114:E115)</f>
        <v>0</v>
      </c>
      <c r="F113" s="61">
        <f t="shared" si="48"/>
        <v>0</v>
      </c>
      <c r="G113" s="80">
        <f t="shared" si="48"/>
        <v>0</v>
      </c>
      <c r="H113" s="61">
        <f t="shared" si="48"/>
        <v>0</v>
      </c>
      <c r="I113" s="80">
        <f t="shared" si="48"/>
        <v>0</v>
      </c>
      <c r="J113" s="61">
        <f t="shared" si="48"/>
        <v>0</v>
      </c>
      <c r="K113" s="80">
        <f t="shared" si="48"/>
        <v>0</v>
      </c>
      <c r="L113" s="61">
        <f t="shared" si="48"/>
        <v>0</v>
      </c>
    </row>
    <row r="114" spans="1:12" ht="26.25" x14ac:dyDescent="0.25">
      <c r="A114" s="51" t="s">
        <v>50</v>
      </c>
      <c r="B114" s="49" t="s">
        <v>348</v>
      </c>
      <c r="C114" s="62">
        <f t="shared" si="45"/>
        <v>2850</v>
      </c>
      <c r="D114" s="62">
        <v>2850</v>
      </c>
      <c r="E114" s="68"/>
      <c r="F114" s="62"/>
      <c r="G114" s="68"/>
      <c r="H114" s="62"/>
      <c r="I114" s="68"/>
      <c r="J114" s="62"/>
      <c r="K114" s="68"/>
      <c r="L114" s="62"/>
    </row>
    <row r="115" spans="1:12" ht="26.25" x14ac:dyDescent="0.25">
      <c r="A115" s="51" t="s">
        <v>326</v>
      </c>
      <c r="B115" s="49" t="s">
        <v>357</v>
      </c>
      <c r="C115" s="62">
        <f t="shared" si="45"/>
        <v>1425</v>
      </c>
      <c r="D115" s="62">
        <v>1425</v>
      </c>
      <c r="E115" s="68"/>
      <c r="F115" s="62"/>
      <c r="G115" s="68"/>
      <c r="H115" s="62"/>
      <c r="I115" s="68"/>
      <c r="J115" s="62"/>
      <c r="K115" s="68"/>
      <c r="L115" s="62"/>
    </row>
    <row r="116" spans="1:12" ht="26.25" x14ac:dyDescent="0.25">
      <c r="A116" s="47" t="s">
        <v>322</v>
      </c>
      <c r="B116" s="38" t="s">
        <v>349</v>
      </c>
      <c r="C116" s="61">
        <f>SUM(D116:L116)</f>
        <v>989518</v>
      </c>
      <c r="D116" s="61">
        <f>SUM(D117:D119)</f>
        <v>630368</v>
      </c>
      <c r="E116" s="80">
        <f t="shared" ref="E116:L116" si="49">SUM(E117:E119)</f>
        <v>26999</v>
      </c>
      <c r="F116" s="61">
        <f t="shared" si="49"/>
        <v>142592</v>
      </c>
      <c r="G116" s="80">
        <f t="shared" si="49"/>
        <v>0</v>
      </c>
      <c r="H116" s="61">
        <f t="shared" si="49"/>
        <v>32642</v>
      </c>
      <c r="I116" s="80">
        <f t="shared" si="49"/>
        <v>100000</v>
      </c>
      <c r="J116" s="61">
        <f t="shared" si="49"/>
        <v>0</v>
      </c>
      <c r="K116" s="80">
        <f t="shared" si="49"/>
        <v>0</v>
      </c>
      <c r="L116" s="61">
        <f t="shared" si="49"/>
        <v>56917</v>
      </c>
    </row>
    <row r="117" spans="1:12" ht="39" x14ac:dyDescent="0.25">
      <c r="A117" s="51" t="s">
        <v>323</v>
      </c>
      <c r="B117" s="49" t="s">
        <v>350</v>
      </c>
      <c r="C117" s="62">
        <f t="shared" si="45"/>
        <v>789651</v>
      </c>
      <c r="D117" s="62">
        <v>630368</v>
      </c>
      <c r="E117" s="68"/>
      <c r="F117" s="62">
        <v>135592</v>
      </c>
      <c r="G117" s="68"/>
      <c r="H117" s="62"/>
      <c r="I117" s="68"/>
      <c r="J117" s="62"/>
      <c r="K117" s="68"/>
      <c r="L117" s="62">
        <v>23691</v>
      </c>
    </row>
    <row r="118" spans="1:12" ht="27.75" customHeight="1" x14ac:dyDescent="0.25">
      <c r="A118" s="51" t="s">
        <v>324</v>
      </c>
      <c r="B118" s="49" t="s">
        <v>351</v>
      </c>
      <c r="C118" s="62">
        <f t="shared" si="45"/>
        <v>172868</v>
      </c>
      <c r="D118" s="62"/>
      <c r="E118" s="68"/>
      <c r="F118" s="62">
        <v>7000</v>
      </c>
      <c r="G118" s="68"/>
      <c r="H118" s="62">
        <v>32642</v>
      </c>
      <c r="I118" s="68">
        <v>100000</v>
      </c>
      <c r="J118" s="62"/>
      <c r="K118" s="68"/>
      <c r="L118" s="62">
        <v>33226</v>
      </c>
    </row>
    <row r="119" spans="1:12" x14ac:dyDescent="0.25">
      <c r="A119" s="51" t="s">
        <v>429</v>
      </c>
      <c r="B119" s="49" t="s">
        <v>430</v>
      </c>
      <c r="C119" s="62">
        <f t="shared" ref="C119" si="50">SUM(D119:L119)</f>
        <v>26999</v>
      </c>
      <c r="D119" s="62"/>
      <c r="E119" s="68">
        <v>26999</v>
      </c>
      <c r="F119" s="62"/>
      <c r="G119" s="68"/>
      <c r="H119" s="62"/>
      <c r="I119" s="68"/>
      <c r="J119" s="62"/>
      <c r="K119" s="68"/>
      <c r="L119" s="62"/>
    </row>
    <row r="120" spans="1:12" x14ac:dyDescent="0.25">
      <c r="A120" s="47" t="s">
        <v>327</v>
      </c>
      <c r="B120" s="38" t="s">
        <v>352</v>
      </c>
      <c r="C120" s="61">
        <f>SUM(D120:L120)</f>
        <v>731988</v>
      </c>
      <c r="D120" s="61">
        <f>SUM(D121:D123)</f>
        <v>730912</v>
      </c>
      <c r="E120" s="80">
        <f t="shared" ref="E120:L120" si="51">SUM(E121:E123)</f>
        <v>0</v>
      </c>
      <c r="F120" s="61">
        <f t="shared" si="51"/>
        <v>483</v>
      </c>
      <c r="G120" s="80">
        <f t="shared" si="51"/>
        <v>0</v>
      </c>
      <c r="H120" s="61">
        <f t="shared" si="51"/>
        <v>0</v>
      </c>
      <c r="I120" s="80">
        <f t="shared" si="51"/>
        <v>0</v>
      </c>
      <c r="J120" s="61">
        <f t="shared" si="51"/>
        <v>0</v>
      </c>
      <c r="K120" s="80">
        <f t="shared" si="51"/>
        <v>0</v>
      </c>
      <c r="L120" s="61">
        <f t="shared" si="51"/>
        <v>593</v>
      </c>
    </row>
    <row r="121" spans="1:12" ht="26.25" x14ac:dyDescent="0.25">
      <c r="A121" s="51" t="s">
        <v>328</v>
      </c>
      <c r="B121" s="49" t="s">
        <v>353</v>
      </c>
      <c r="C121" s="62">
        <f t="shared" si="45"/>
        <v>692301</v>
      </c>
      <c r="D121" s="62">
        <v>692301</v>
      </c>
      <c r="E121" s="68"/>
      <c r="F121" s="62"/>
      <c r="G121" s="68"/>
      <c r="H121" s="62"/>
      <c r="I121" s="68"/>
      <c r="J121" s="62"/>
      <c r="K121" s="68"/>
      <c r="L121" s="62"/>
    </row>
    <row r="122" spans="1:12" ht="26.25" x14ac:dyDescent="0.25">
      <c r="A122" s="51" t="s">
        <v>329</v>
      </c>
      <c r="B122" s="49" t="s">
        <v>354</v>
      </c>
      <c r="C122" s="62">
        <f t="shared" si="45"/>
        <v>0</v>
      </c>
      <c r="D122" s="62"/>
      <c r="E122" s="68"/>
      <c r="F122" s="62"/>
      <c r="G122" s="68"/>
      <c r="H122" s="62"/>
      <c r="I122" s="68"/>
      <c r="J122" s="62"/>
      <c r="K122" s="68"/>
      <c r="L122" s="62"/>
    </row>
    <row r="123" spans="1:12" ht="26.25" x14ac:dyDescent="0.25">
      <c r="A123" s="51" t="s">
        <v>330</v>
      </c>
      <c r="B123" s="49" t="s">
        <v>355</v>
      </c>
      <c r="C123" s="62">
        <f t="shared" si="45"/>
        <v>39687</v>
      </c>
      <c r="D123" s="62">
        <v>38611</v>
      </c>
      <c r="E123" s="68"/>
      <c r="F123" s="62">
        <v>483</v>
      </c>
      <c r="G123" s="68"/>
      <c r="H123" s="62"/>
      <c r="I123" s="68"/>
      <c r="J123" s="62"/>
      <c r="K123" s="68"/>
      <c r="L123" s="62">
        <v>593</v>
      </c>
    </row>
    <row r="124" spans="1:12" x14ac:dyDescent="0.25">
      <c r="A124" s="44" t="s">
        <v>58</v>
      </c>
      <c r="B124" s="46" t="s">
        <v>149</v>
      </c>
      <c r="C124" s="60">
        <f>SUM(D124:L124)</f>
        <v>4793439</v>
      </c>
      <c r="D124" s="60">
        <f>D125+D132+D135+D139+D140+D141+D148</f>
        <v>4385163</v>
      </c>
      <c r="E124" s="79">
        <f t="shared" ref="E124:L124" si="52">E125+E132+E135+E139+E140+E141+E148</f>
        <v>6810</v>
      </c>
      <c r="F124" s="60">
        <f t="shared" si="52"/>
        <v>34559</v>
      </c>
      <c r="G124" s="79">
        <f t="shared" si="52"/>
        <v>0</v>
      </c>
      <c r="H124" s="60">
        <f t="shared" si="52"/>
        <v>321264</v>
      </c>
      <c r="I124" s="79">
        <f t="shared" si="52"/>
        <v>1369</v>
      </c>
      <c r="J124" s="60">
        <f t="shared" si="52"/>
        <v>0</v>
      </c>
      <c r="K124" s="79">
        <f t="shared" si="52"/>
        <v>0</v>
      </c>
      <c r="L124" s="60">
        <f t="shared" si="52"/>
        <v>44274</v>
      </c>
    </row>
    <row r="125" spans="1:12" x14ac:dyDescent="0.25">
      <c r="A125" s="47" t="s">
        <v>358</v>
      </c>
      <c r="B125" s="38" t="s">
        <v>406</v>
      </c>
      <c r="C125" s="61">
        <f>SUM(D125:L125)</f>
        <v>683427</v>
      </c>
      <c r="D125" s="61">
        <f>SUM(D126:D131)</f>
        <v>404663</v>
      </c>
      <c r="E125" s="80">
        <f t="shared" ref="E125:L125" si="53">SUM(E126:E131)</f>
        <v>7330</v>
      </c>
      <c r="F125" s="61">
        <f t="shared" si="53"/>
        <v>7426</v>
      </c>
      <c r="G125" s="80">
        <f t="shared" si="53"/>
        <v>0</v>
      </c>
      <c r="H125" s="61">
        <f t="shared" si="53"/>
        <v>262888</v>
      </c>
      <c r="I125" s="80">
        <f t="shared" si="53"/>
        <v>0</v>
      </c>
      <c r="J125" s="61">
        <f t="shared" si="53"/>
        <v>0</v>
      </c>
      <c r="K125" s="80">
        <f t="shared" si="53"/>
        <v>0</v>
      </c>
      <c r="L125" s="61">
        <f t="shared" si="53"/>
        <v>1120</v>
      </c>
    </row>
    <row r="126" spans="1:12" ht="26.25" x14ac:dyDescent="0.25">
      <c r="A126" s="51" t="s">
        <v>359</v>
      </c>
      <c r="B126" s="49" t="s">
        <v>422</v>
      </c>
      <c r="C126" s="62">
        <f>SUM(D126:L126)</f>
        <v>328822</v>
      </c>
      <c r="D126" s="62">
        <v>103790</v>
      </c>
      <c r="E126" s="68"/>
      <c r="F126" s="62"/>
      <c r="G126" s="68"/>
      <c r="H126" s="62">
        <v>225000</v>
      </c>
      <c r="I126" s="68"/>
      <c r="J126" s="62"/>
      <c r="K126" s="68"/>
      <c r="L126" s="62">
        <v>32</v>
      </c>
    </row>
    <row r="127" spans="1:12" ht="39" x14ac:dyDescent="0.25">
      <c r="A127" s="51" t="s">
        <v>360</v>
      </c>
      <c r="B127" s="49" t="s">
        <v>384</v>
      </c>
      <c r="C127" s="62">
        <f t="shared" ref="C127:C138" si="54">SUM(D127:L127)</f>
        <v>96458</v>
      </c>
      <c r="D127" s="62">
        <v>96684</v>
      </c>
      <c r="E127" s="68">
        <v>-226</v>
      </c>
      <c r="F127" s="62"/>
      <c r="G127" s="68"/>
      <c r="H127" s="62"/>
      <c r="I127" s="68"/>
      <c r="J127" s="62"/>
      <c r="K127" s="68"/>
      <c r="L127" s="62"/>
    </row>
    <row r="128" spans="1:12" x14ac:dyDescent="0.25">
      <c r="A128" s="51" t="s">
        <v>361</v>
      </c>
      <c r="B128" s="49" t="s">
        <v>385</v>
      </c>
      <c r="C128" s="62">
        <f t="shared" si="54"/>
        <v>74415</v>
      </c>
      <c r="D128" s="62">
        <v>73181</v>
      </c>
      <c r="E128" s="68">
        <v>226</v>
      </c>
      <c r="F128" s="62">
        <v>1008</v>
      </c>
      <c r="G128" s="68"/>
      <c r="H128" s="62"/>
      <c r="I128" s="68"/>
      <c r="J128" s="62"/>
      <c r="K128" s="68"/>
      <c r="L128" s="62"/>
    </row>
    <row r="129" spans="1:12" x14ac:dyDescent="0.25">
      <c r="A129" s="51" t="s">
        <v>362</v>
      </c>
      <c r="B129" s="49" t="s">
        <v>386</v>
      </c>
      <c r="C129" s="62">
        <f t="shared" si="54"/>
        <v>68253</v>
      </c>
      <c r="D129" s="62">
        <v>66135</v>
      </c>
      <c r="E129" s="68"/>
      <c r="F129" s="62">
        <v>2118</v>
      </c>
      <c r="G129" s="68"/>
      <c r="H129" s="62"/>
      <c r="I129" s="68"/>
      <c r="J129" s="62"/>
      <c r="K129" s="68"/>
      <c r="L129" s="62"/>
    </row>
    <row r="130" spans="1:12" x14ac:dyDescent="0.25">
      <c r="A130" s="51" t="s">
        <v>363</v>
      </c>
      <c r="B130" s="49" t="s">
        <v>387</v>
      </c>
      <c r="C130" s="62">
        <f t="shared" si="54"/>
        <v>108149</v>
      </c>
      <c r="D130" s="62">
        <v>64873</v>
      </c>
      <c r="E130" s="68"/>
      <c r="F130" s="62">
        <v>4300</v>
      </c>
      <c r="G130" s="68"/>
      <c r="H130" s="62">
        <v>37888</v>
      </c>
      <c r="I130" s="68"/>
      <c r="J130" s="62"/>
      <c r="K130" s="68"/>
      <c r="L130" s="62">
        <v>1088</v>
      </c>
    </row>
    <row r="131" spans="1:12" x14ac:dyDescent="0.25">
      <c r="A131" s="51" t="s">
        <v>431</v>
      </c>
      <c r="B131" s="49" t="s">
        <v>432</v>
      </c>
      <c r="C131" s="62">
        <f t="shared" ref="C131" si="55">SUM(D131:L131)</f>
        <v>7330</v>
      </c>
      <c r="D131" s="62"/>
      <c r="E131" s="68">
        <v>7330</v>
      </c>
      <c r="F131" s="62"/>
      <c r="G131" s="68"/>
      <c r="H131" s="62"/>
      <c r="I131" s="68"/>
      <c r="J131" s="62"/>
      <c r="K131" s="68"/>
      <c r="L131" s="62"/>
    </row>
    <row r="132" spans="1:12" x14ac:dyDescent="0.25">
      <c r="A132" s="47" t="s">
        <v>364</v>
      </c>
      <c r="B132" s="38" t="s">
        <v>423</v>
      </c>
      <c r="C132" s="61">
        <f>SUM(D132:L132)</f>
        <v>380941</v>
      </c>
      <c r="D132" s="61">
        <f>SUM(D133:D134)</f>
        <v>365348</v>
      </c>
      <c r="E132" s="80">
        <f t="shared" ref="E132:L132" si="56">SUM(E133:E134)</f>
        <v>0</v>
      </c>
      <c r="F132" s="61">
        <f t="shared" si="56"/>
        <v>10000</v>
      </c>
      <c r="G132" s="80">
        <f t="shared" si="56"/>
        <v>0</v>
      </c>
      <c r="H132" s="61">
        <f t="shared" si="56"/>
        <v>0</v>
      </c>
      <c r="I132" s="80">
        <f t="shared" si="56"/>
        <v>0</v>
      </c>
      <c r="J132" s="61">
        <f t="shared" si="56"/>
        <v>0</v>
      </c>
      <c r="K132" s="80">
        <f t="shared" si="56"/>
        <v>0</v>
      </c>
      <c r="L132" s="61">
        <f t="shared" si="56"/>
        <v>5593</v>
      </c>
    </row>
    <row r="133" spans="1:12" ht="26.25" x14ac:dyDescent="0.25">
      <c r="A133" s="51" t="s">
        <v>365</v>
      </c>
      <c r="B133" s="49" t="s">
        <v>388</v>
      </c>
      <c r="C133" s="62">
        <f t="shared" si="54"/>
        <v>241695</v>
      </c>
      <c r="D133" s="62">
        <v>227981</v>
      </c>
      <c r="E133" s="68"/>
      <c r="F133" s="62">
        <v>10000</v>
      </c>
      <c r="G133" s="68"/>
      <c r="H133" s="62"/>
      <c r="I133" s="68"/>
      <c r="J133" s="62"/>
      <c r="K133" s="68"/>
      <c r="L133" s="62">
        <v>3714</v>
      </c>
    </row>
    <row r="134" spans="1:12" x14ac:dyDescent="0.25">
      <c r="A134" s="51" t="s">
        <v>366</v>
      </c>
      <c r="B134" s="49" t="s">
        <v>389</v>
      </c>
      <c r="C134" s="62">
        <f t="shared" si="54"/>
        <v>139246</v>
      </c>
      <c r="D134" s="62">
        <v>137367</v>
      </c>
      <c r="E134" s="68"/>
      <c r="F134" s="62"/>
      <c r="G134" s="68"/>
      <c r="H134" s="62"/>
      <c r="I134" s="68"/>
      <c r="J134" s="62"/>
      <c r="K134" s="68"/>
      <c r="L134" s="62">
        <v>1879</v>
      </c>
    </row>
    <row r="135" spans="1:12" x14ac:dyDescent="0.25">
      <c r="A135" s="47" t="s">
        <v>367</v>
      </c>
      <c r="B135" s="38" t="s">
        <v>390</v>
      </c>
      <c r="C135" s="61">
        <f>SUM(D135:L135)</f>
        <v>905022</v>
      </c>
      <c r="D135" s="61">
        <f>SUM(D136:D138)</f>
        <v>873292</v>
      </c>
      <c r="E135" s="80">
        <f t="shared" ref="E135:L135" si="57">SUM(E136:E138)</f>
        <v>0</v>
      </c>
      <c r="F135" s="61">
        <f t="shared" si="57"/>
        <v>3557</v>
      </c>
      <c r="G135" s="80">
        <f t="shared" si="57"/>
        <v>0</v>
      </c>
      <c r="H135" s="61">
        <f t="shared" si="57"/>
        <v>23376</v>
      </c>
      <c r="I135" s="80">
        <f t="shared" si="57"/>
        <v>849</v>
      </c>
      <c r="J135" s="61">
        <f t="shared" si="57"/>
        <v>0</v>
      </c>
      <c r="K135" s="80">
        <f t="shared" si="57"/>
        <v>0</v>
      </c>
      <c r="L135" s="61">
        <f t="shared" si="57"/>
        <v>3948</v>
      </c>
    </row>
    <row r="136" spans="1:12" ht="39" x14ac:dyDescent="0.25">
      <c r="A136" s="51" t="s">
        <v>368</v>
      </c>
      <c r="B136" s="49" t="s">
        <v>391</v>
      </c>
      <c r="C136" s="62">
        <f t="shared" si="54"/>
        <v>702609</v>
      </c>
      <c r="D136" s="62">
        <v>694518</v>
      </c>
      <c r="E136" s="68"/>
      <c r="F136" s="62">
        <v>3557</v>
      </c>
      <c r="G136" s="68"/>
      <c r="H136" s="62"/>
      <c r="I136" s="68">
        <v>849</v>
      </c>
      <c r="J136" s="62"/>
      <c r="K136" s="68"/>
      <c r="L136" s="62">
        <v>3685</v>
      </c>
    </row>
    <row r="137" spans="1:12" ht="26.25" x14ac:dyDescent="0.25">
      <c r="A137" s="51" t="s">
        <v>369</v>
      </c>
      <c r="B137" s="49" t="s">
        <v>392</v>
      </c>
      <c r="C137" s="62">
        <f t="shared" si="54"/>
        <v>179037</v>
      </c>
      <c r="D137" s="62">
        <v>178774</v>
      </c>
      <c r="E137" s="68"/>
      <c r="F137" s="62"/>
      <c r="G137" s="68"/>
      <c r="H137" s="62"/>
      <c r="I137" s="68"/>
      <c r="J137" s="62"/>
      <c r="K137" s="68"/>
      <c r="L137" s="62">
        <v>263</v>
      </c>
    </row>
    <row r="138" spans="1:12" ht="51.75" x14ac:dyDescent="0.25">
      <c r="A138" s="51" t="s">
        <v>370</v>
      </c>
      <c r="B138" s="49" t="s">
        <v>393</v>
      </c>
      <c r="C138" s="62">
        <f t="shared" si="54"/>
        <v>23376</v>
      </c>
      <c r="D138" s="62"/>
      <c r="E138" s="68"/>
      <c r="F138" s="62"/>
      <c r="G138" s="68"/>
      <c r="H138" s="62">
        <v>23376</v>
      </c>
      <c r="I138" s="68"/>
      <c r="J138" s="62"/>
      <c r="K138" s="68"/>
      <c r="L138" s="62"/>
    </row>
    <row r="139" spans="1:12" x14ac:dyDescent="0.25">
      <c r="A139" s="52" t="s">
        <v>371</v>
      </c>
      <c r="B139" s="53" t="s">
        <v>394</v>
      </c>
      <c r="C139" s="61">
        <f>SUM(D139:L139)</f>
        <v>55000</v>
      </c>
      <c r="D139" s="61">
        <v>20000</v>
      </c>
      <c r="E139" s="80"/>
      <c r="F139" s="61"/>
      <c r="G139" s="80"/>
      <c r="H139" s="61">
        <v>35000</v>
      </c>
      <c r="I139" s="80"/>
      <c r="J139" s="61"/>
      <c r="K139" s="80"/>
      <c r="L139" s="61"/>
    </row>
    <row r="140" spans="1:12" ht="27" x14ac:dyDescent="0.25">
      <c r="A140" s="52" t="s">
        <v>372</v>
      </c>
      <c r="B140" s="53" t="s">
        <v>395</v>
      </c>
      <c r="C140" s="61">
        <f>SUM(D140:L140)</f>
        <v>600000</v>
      </c>
      <c r="D140" s="61">
        <v>600000</v>
      </c>
      <c r="E140" s="80"/>
      <c r="F140" s="61"/>
      <c r="G140" s="80"/>
      <c r="H140" s="61"/>
      <c r="I140" s="80"/>
      <c r="J140" s="61"/>
      <c r="K140" s="80"/>
      <c r="L140" s="61"/>
    </row>
    <row r="141" spans="1:12" ht="26.25" x14ac:dyDescent="0.25">
      <c r="A141" s="47" t="s">
        <v>373</v>
      </c>
      <c r="B141" s="38" t="s">
        <v>396</v>
      </c>
      <c r="C141" s="61">
        <f>SUM(D141:L141)</f>
        <v>960011</v>
      </c>
      <c r="D141" s="61">
        <f>SUM(D142:D147)</f>
        <v>946336</v>
      </c>
      <c r="E141" s="80">
        <f t="shared" ref="E141:L141" si="58">SUM(E142:E147)</f>
        <v>-520</v>
      </c>
      <c r="F141" s="61">
        <f t="shared" si="58"/>
        <v>12382</v>
      </c>
      <c r="G141" s="80">
        <f t="shared" si="58"/>
        <v>0</v>
      </c>
      <c r="H141" s="61">
        <f t="shared" si="58"/>
        <v>0</v>
      </c>
      <c r="I141" s="80">
        <f t="shared" si="58"/>
        <v>520</v>
      </c>
      <c r="J141" s="61">
        <f t="shared" si="58"/>
        <v>0</v>
      </c>
      <c r="K141" s="80">
        <f t="shared" si="58"/>
        <v>0</v>
      </c>
      <c r="L141" s="61">
        <f t="shared" si="58"/>
        <v>1293</v>
      </c>
    </row>
    <row r="142" spans="1:12" x14ac:dyDescent="0.25">
      <c r="A142" s="51" t="s">
        <v>374</v>
      </c>
      <c r="B142" s="49" t="s">
        <v>397</v>
      </c>
      <c r="C142" s="62">
        <f t="shared" ref="C142:C152" si="59">SUM(D142:L142)</f>
        <v>10109</v>
      </c>
      <c r="D142" s="62">
        <v>10109</v>
      </c>
      <c r="E142" s="68"/>
      <c r="F142" s="62"/>
      <c r="G142" s="68"/>
      <c r="H142" s="62"/>
      <c r="I142" s="68"/>
      <c r="J142" s="62"/>
      <c r="K142" s="68"/>
      <c r="L142" s="62"/>
    </row>
    <row r="143" spans="1:12" ht="26.25" x14ac:dyDescent="0.25">
      <c r="A143" s="51" t="s">
        <v>375</v>
      </c>
      <c r="B143" s="49" t="s">
        <v>424</v>
      </c>
      <c r="C143" s="62">
        <f t="shared" si="59"/>
        <v>120966</v>
      </c>
      <c r="D143" s="62">
        <v>120966</v>
      </c>
      <c r="E143" s="68">
        <v>-520</v>
      </c>
      <c r="F143" s="62"/>
      <c r="G143" s="68"/>
      <c r="H143" s="62"/>
      <c r="I143" s="68">
        <v>520</v>
      </c>
      <c r="J143" s="62"/>
      <c r="K143" s="68"/>
      <c r="L143" s="62"/>
    </row>
    <row r="144" spans="1:12" x14ac:dyDescent="0.25">
      <c r="A144" s="51" t="s">
        <v>376</v>
      </c>
      <c r="B144" s="49" t="s">
        <v>398</v>
      </c>
      <c r="C144" s="62">
        <f t="shared" si="59"/>
        <v>85146</v>
      </c>
      <c r="D144" s="62">
        <v>81136</v>
      </c>
      <c r="E144" s="68"/>
      <c r="F144" s="62">
        <v>4000</v>
      </c>
      <c r="G144" s="68"/>
      <c r="H144" s="62"/>
      <c r="I144" s="68"/>
      <c r="J144" s="62"/>
      <c r="K144" s="68"/>
      <c r="L144" s="62">
        <v>10</v>
      </c>
    </row>
    <row r="145" spans="1:12" ht="26.25" x14ac:dyDescent="0.25">
      <c r="A145" s="51" t="s">
        <v>377</v>
      </c>
      <c r="B145" s="49" t="s">
        <v>399</v>
      </c>
      <c r="C145" s="62">
        <f t="shared" si="59"/>
        <v>640529</v>
      </c>
      <c r="D145" s="62">
        <v>634173</v>
      </c>
      <c r="E145" s="68"/>
      <c r="F145" s="62">
        <v>5240</v>
      </c>
      <c r="G145" s="68"/>
      <c r="H145" s="62"/>
      <c r="I145" s="68"/>
      <c r="J145" s="62"/>
      <c r="K145" s="68"/>
      <c r="L145" s="62">
        <v>1116</v>
      </c>
    </row>
    <row r="146" spans="1:12" x14ac:dyDescent="0.25">
      <c r="A146" s="51" t="s">
        <v>378</v>
      </c>
      <c r="B146" s="49" t="s">
        <v>400</v>
      </c>
      <c r="C146" s="62">
        <f t="shared" si="59"/>
        <v>14783</v>
      </c>
      <c r="D146" s="62">
        <v>11783</v>
      </c>
      <c r="E146" s="68"/>
      <c r="F146" s="62">
        <v>3000</v>
      </c>
      <c r="G146" s="68"/>
      <c r="H146" s="62"/>
      <c r="I146" s="68"/>
      <c r="J146" s="62"/>
      <c r="K146" s="68"/>
      <c r="L146" s="62"/>
    </row>
    <row r="147" spans="1:12" ht="39" x14ac:dyDescent="0.25">
      <c r="A147" s="51" t="s">
        <v>379</v>
      </c>
      <c r="B147" s="49" t="s">
        <v>407</v>
      </c>
      <c r="C147" s="62">
        <f t="shared" si="59"/>
        <v>88478</v>
      </c>
      <c r="D147" s="62">
        <v>88169</v>
      </c>
      <c r="E147" s="68"/>
      <c r="F147" s="62">
        <v>142</v>
      </c>
      <c r="G147" s="68"/>
      <c r="H147" s="62"/>
      <c r="I147" s="68"/>
      <c r="J147" s="62"/>
      <c r="K147" s="68"/>
      <c r="L147" s="62">
        <v>167</v>
      </c>
    </row>
    <row r="148" spans="1:12" ht="26.25" x14ac:dyDescent="0.25">
      <c r="A148" s="47" t="s">
        <v>380</v>
      </c>
      <c r="B148" s="38" t="s">
        <v>401</v>
      </c>
      <c r="C148" s="61">
        <f>SUM(D148:L148)</f>
        <v>1209038</v>
      </c>
      <c r="D148" s="61">
        <f>SUM(D149:D152)</f>
        <v>1175524</v>
      </c>
      <c r="E148" s="80">
        <f t="shared" ref="E148:L148" si="60">SUM(E149:E152)</f>
        <v>0</v>
      </c>
      <c r="F148" s="61">
        <f t="shared" si="60"/>
        <v>1194</v>
      </c>
      <c r="G148" s="80">
        <f t="shared" si="60"/>
        <v>0</v>
      </c>
      <c r="H148" s="61">
        <f t="shared" si="60"/>
        <v>0</v>
      </c>
      <c r="I148" s="80">
        <f t="shared" si="60"/>
        <v>0</v>
      </c>
      <c r="J148" s="61">
        <f t="shared" si="60"/>
        <v>0</v>
      </c>
      <c r="K148" s="80">
        <f t="shared" si="60"/>
        <v>0</v>
      </c>
      <c r="L148" s="61">
        <f t="shared" si="60"/>
        <v>32320</v>
      </c>
    </row>
    <row r="149" spans="1:12" ht="26.25" x14ac:dyDescent="0.25">
      <c r="A149" s="51" t="s">
        <v>402</v>
      </c>
      <c r="B149" s="49" t="s">
        <v>403</v>
      </c>
      <c r="C149" s="62">
        <f t="shared" si="59"/>
        <v>951976</v>
      </c>
      <c r="D149" s="62">
        <v>948892</v>
      </c>
      <c r="E149" s="68"/>
      <c r="F149" s="62">
        <v>1194</v>
      </c>
      <c r="G149" s="68"/>
      <c r="H149" s="62"/>
      <c r="I149" s="68"/>
      <c r="J149" s="62"/>
      <c r="K149" s="68"/>
      <c r="L149" s="62">
        <v>1890</v>
      </c>
    </row>
    <row r="150" spans="1:12" ht="39" x14ac:dyDescent="0.25">
      <c r="A150" s="51" t="s">
        <v>381</v>
      </c>
      <c r="B150" s="49" t="s">
        <v>404</v>
      </c>
      <c r="C150" s="62">
        <f t="shared" si="59"/>
        <v>862</v>
      </c>
      <c r="D150" s="62">
        <v>432</v>
      </c>
      <c r="E150" s="68"/>
      <c r="F150" s="62"/>
      <c r="G150" s="68"/>
      <c r="H150" s="62"/>
      <c r="I150" s="68"/>
      <c r="J150" s="62"/>
      <c r="K150" s="68"/>
      <c r="L150" s="62">
        <v>430</v>
      </c>
    </row>
    <row r="151" spans="1:12" ht="26.25" x14ac:dyDescent="0.25">
      <c r="A151" s="51" t="s">
        <v>382</v>
      </c>
      <c r="B151" s="49" t="s">
        <v>425</v>
      </c>
      <c r="C151" s="62">
        <f t="shared" si="59"/>
        <v>11200</v>
      </c>
      <c r="D151" s="62">
        <v>11200</v>
      </c>
      <c r="E151" s="68"/>
      <c r="F151" s="62"/>
      <c r="G151" s="68"/>
      <c r="H151" s="62"/>
      <c r="I151" s="68"/>
      <c r="J151" s="62"/>
      <c r="K151" s="68"/>
      <c r="L151" s="62"/>
    </row>
    <row r="152" spans="1:12" ht="26.25" x14ac:dyDescent="0.25">
      <c r="A152" s="51" t="s">
        <v>383</v>
      </c>
      <c r="B152" s="49" t="s">
        <v>405</v>
      </c>
      <c r="C152" s="62">
        <f t="shared" si="59"/>
        <v>245000</v>
      </c>
      <c r="D152" s="62">
        <v>215000</v>
      </c>
      <c r="E152" s="68"/>
      <c r="F152" s="62"/>
      <c r="G152" s="68"/>
      <c r="H152" s="62"/>
      <c r="I152" s="68"/>
      <c r="J152" s="62"/>
      <c r="K152" s="68"/>
      <c r="L152" s="62">
        <v>30000</v>
      </c>
    </row>
    <row r="153" spans="1:12" x14ac:dyDescent="0.25">
      <c r="A153" s="13"/>
      <c r="B153" s="57" t="s">
        <v>138</v>
      </c>
      <c r="C153" s="23">
        <f>SUM(D153:L153)+C161</f>
        <v>6092835</v>
      </c>
      <c r="D153" s="23">
        <f>D154+D155+D161</f>
        <v>908618</v>
      </c>
      <c r="E153" s="78">
        <f t="shared" ref="E153:L153" si="61">E154+E155+E161</f>
        <v>10128</v>
      </c>
      <c r="F153" s="23">
        <f t="shared" si="61"/>
        <v>0</v>
      </c>
      <c r="G153" s="78">
        <f t="shared" si="61"/>
        <v>0</v>
      </c>
      <c r="H153" s="23">
        <f t="shared" si="61"/>
        <v>3136039</v>
      </c>
      <c r="I153" s="78">
        <f t="shared" si="61"/>
        <v>0</v>
      </c>
      <c r="J153" s="23">
        <f t="shared" si="61"/>
        <v>0</v>
      </c>
      <c r="K153" s="78">
        <f t="shared" si="61"/>
        <v>0</v>
      </c>
      <c r="L153" s="23">
        <f t="shared" si="61"/>
        <v>1438050</v>
      </c>
    </row>
    <row r="154" spans="1:12" x14ac:dyDescent="0.25">
      <c r="A154" s="47" t="s">
        <v>139</v>
      </c>
      <c r="B154" s="38" t="s">
        <v>150</v>
      </c>
      <c r="C154" s="61">
        <f>SUM(D154:L154)</f>
        <v>4926440</v>
      </c>
      <c r="D154" s="61">
        <v>352351</v>
      </c>
      <c r="E154" s="80"/>
      <c r="F154" s="61"/>
      <c r="G154" s="80"/>
      <c r="H154" s="61">
        <v>3136039</v>
      </c>
      <c r="I154" s="80"/>
      <c r="J154" s="61"/>
      <c r="K154" s="80"/>
      <c r="L154" s="24">
        <v>1438050</v>
      </c>
    </row>
    <row r="155" spans="1:12" ht="26.25" x14ac:dyDescent="0.25">
      <c r="A155" s="47" t="s">
        <v>140</v>
      </c>
      <c r="B155" s="38" t="s">
        <v>151</v>
      </c>
      <c r="C155" s="61">
        <f>SUM(D155:L155)</f>
        <v>566395</v>
      </c>
      <c r="D155" s="61">
        <f>SUM(D156:D160)</f>
        <v>556267</v>
      </c>
      <c r="E155" s="80">
        <f t="shared" ref="E155:L155" si="62">SUM(E156:E160)</f>
        <v>10128</v>
      </c>
      <c r="F155" s="61">
        <f t="shared" si="62"/>
        <v>0</v>
      </c>
      <c r="G155" s="80">
        <f t="shared" si="62"/>
        <v>0</v>
      </c>
      <c r="H155" s="61">
        <f t="shared" si="62"/>
        <v>0</v>
      </c>
      <c r="I155" s="80">
        <f t="shared" si="62"/>
        <v>0</v>
      </c>
      <c r="J155" s="61">
        <f t="shared" si="62"/>
        <v>0</v>
      </c>
      <c r="K155" s="80">
        <f t="shared" si="62"/>
        <v>0</v>
      </c>
      <c r="L155" s="61">
        <f t="shared" si="62"/>
        <v>0</v>
      </c>
    </row>
    <row r="156" spans="1:12" ht="26.25" hidden="1" x14ac:dyDescent="0.25">
      <c r="A156" s="50"/>
      <c r="B156" s="49" t="s">
        <v>152</v>
      </c>
      <c r="C156" s="62">
        <f t="shared" ref="C156:C160" si="63">SUM(D156:L156)</f>
        <v>0</v>
      </c>
      <c r="D156" s="62">
        <v>0</v>
      </c>
      <c r="E156" s="68"/>
      <c r="F156" s="62"/>
      <c r="G156" s="68"/>
      <c r="H156" s="62"/>
      <c r="I156" s="68"/>
      <c r="J156" s="62"/>
      <c r="K156" s="68"/>
      <c r="L156" s="25"/>
    </row>
    <row r="157" spans="1:12" ht="26.25" hidden="1" x14ac:dyDescent="0.25">
      <c r="A157" s="50"/>
      <c r="B157" s="49" t="s">
        <v>153</v>
      </c>
      <c r="C157" s="62">
        <f t="shared" si="63"/>
        <v>0</v>
      </c>
      <c r="D157" s="62">
        <v>0</v>
      </c>
      <c r="E157" s="68"/>
      <c r="F157" s="62"/>
      <c r="G157" s="68"/>
      <c r="H157" s="62"/>
      <c r="I157" s="68"/>
      <c r="J157" s="62"/>
      <c r="K157" s="68"/>
      <c r="L157" s="25"/>
    </row>
    <row r="158" spans="1:12" ht="26.25" x14ac:dyDescent="0.25">
      <c r="A158" s="50"/>
      <c r="B158" s="49" t="s">
        <v>155</v>
      </c>
      <c r="C158" s="62">
        <f t="shared" si="63"/>
        <v>15000</v>
      </c>
      <c r="D158" s="62">
        <v>15000</v>
      </c>
      <c r="E158" s="68"/>
      <c r="F158" s="62"/>
      <c r="G158" s="68"/>
      <c r="H158" s="62"/>
      <c r="I158" s="68"/>
      <c r="J158" s="62"/>
      <c r="K158" s="68"/>
      <c r="L158" s="25"/>
    </row>
    <row r="159" spans="1:12" ht="26.25" x14ac:dyDescent="0.25">
      <c r="A159" s="50"/>
      <c r="B159" s="49" t="s">
        <v>156</v>
      </c>
      <c r="C159" s="62">
        <f t="shared" si="63"/>
        <v>50000</v>
      </c>
      <c r="D159" s="62">
        <v>50000</v>
      </c>
      <c r="E159" s="68"/>
      <c r="F159" s="62"/>
      <c r="G159" s="68"/>
      <c r="H159" s="62"/>
      <c r="I159" s="68"/>
      <c r="J159" s="62"/>
      <c r="K159" s="68"/>
      <c r="L159" s="25"/>
    </row>
    <row r="160" spans="1:12" ht="26.25" x14ac:dyDescent="0.25">
      <c r="A160" s="50"/>
      <c r="B160" s="49" t="s">
        <v>154</v>
      </c>
      <c r="C160" s="62">
        <f t="shared" si="63"/>
        <v>501395</v>
      </c>
      <c r="D160" s="62">
        <v>491267</v>
      </c>
      <c r="E160" s="68">
        <v>10128</v>
      </c>
      <c r="F160" s="62"/>
      <c r="G160" s="68"/>
      <c r="H160" s="62"/>
      <c r="I160" s="68"/>
      <c r="J160" s="62"/>
      <c r="K160" s="68"/>
      <c r="L160" s="25"/>
    </row>
    <row r="161" spans="1:12" ht="15.75" customHeight="1" x14ac:dyDescent="0.25">
      <c r="A161" s="47" t="s">
        <v>117</v>
      </c>
      <c r="B161" s="38" t="s">
        <v>158</v>
      </c>
      <c r="C161" s="61">
        <v>600000</v>
      </c>
      <c r="D161" s="61"/>
      <c r="E161" s="80"/>
      <c r="F161" s="61"/>
      <c r="G161" s="80"/>
      <c r="H161" s="61"/>
      <c r="I161" s="80"/>
      <c r="J161" s="61"/>
      <c r="K161" s="80"/>
      <c r="L161" s="24"/>
    </row>
    <row r="162" spans="1:12" x14ac:dyDescent="0.25">
      <c r="A162" s="58"/>
      <c r="B162" s="59" t="s">
        <v>408</v>
      </c>
      <c r="C162" s="64">
        <f>C11+C153</f>
        <v>58038069</v>
      </c>
      <c r="D162" s="64">
        <f>D11+D153</f>
        <v>40181169</v>
      </c>
      <c r="E162" s="84">
        <f t="shared" ref="E162:L162" si="64">E11+E153</f>
        <v>431350</v>
      </c>
      <c r="F162" s="64">
        <f t="shared" si="64"/>
        <v>1429327</v>
      </c>
      <c r="G162" s="84">
        <f t="shared" si="64"/>
        <v>67675</v>
      </c>
      <c r="H162" s="64">
        <f t="shared" si="64"/>
        <v>11474909</v>
      </c>
      <c r="I162" s="84">
        <f t="shared" si="64"/>
        <v>400740</v>
      </c>
      <c r="J162" s="64">
        <f t="shared" si="64"/>
        <v>706179</v>
      </c>
      <c r="K162" s="84">
        <f t="shared" si="64"/>
        <v>71741</v>
      </c>
      <c r="L162" s="64">
        <f t="shared" si="64"/>
        <v>2674979</v>
      </c>
    </row>
    <row r="163" spans="1:12" x14ac:dyDescent="0.25">
      <c r="A163" s="41"/>
      <c r="B163" s="37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1:12" x14ac:dyDescent="0.25">
      <c r="A164" s="41"/>
      <c r="B164" s="37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1:12" ht="18.75" x14ac:dyDescent="0.3">
      <c r="A165" s="329" t="s">
        <v>128</v>
      </c>
      <c r="B165" s="329"/>
      <c r="C165" s="28"/>
      <c r="D165" s="28"/>
      <c r="E165" s="28"/>
      <c r="F165" s="28"/>
      <c r="G165" s="28"/>
      <c r="H165" s="28"/>
      <c r="I165" s="28"/>
      <c r="J165" s="28"/>
      <c r="K165" s="330" t="s">
        <v>129</v>
      </c>
      <c r="L165" s="330"/>
    </row>
    <row r="166" spans="1:12" x14ac:dyDescent="0.25">
      <c r="A166" s="41"/>
      <c r="B166" s="37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1:12" x14ac:dyDescent="0.25">
      <c r="A167" s="41"/>
      <c r="B167" s="37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1:12" x14ac:dyDescent="0.25">
      <c r="A168" s="41"/>
      <c r="B168" s="37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1:12" x14ac:dyDescent="0.25">
      <c r="A169" s="41"/>
      <c r="B169" s="37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1:12" x14ac:dyDescent="0.25">
      <c r="A170" s="41"/>
      <c r="B170" s="37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1:12" x14ac:dyDescent="0.25">
      <c r="A171" s="41"/>
      <c r="B171" s="37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1:12" x14ac:dyDescent="0.25">
      <c r="A172" s="41"/>
      <c r="B172" s="37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1:12" x14ac:dyDescent="0.25">
      <c r="A173" s="41"/>
      <c r="B173" s="37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1:12" x14ac:dyDescent="0.25">
      <c r="A174" s="41"/>
      <c r="B174" s="37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1:12" x14ac:dyDescent="0.25">
      <c r="A175" s="41"/>
      <c r="B175" s="37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1:12" x14ac:dyDescent="0.25">
      <c r="A176" s="41"/>
      <c r="B176" s="37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1:11" x14ac:dyDescent="0.25">
      <c r="A177" s="41"/>
      <c r="B177" s="37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1:11" x14ac:dyDescent="0.25">
      <c r="A178" s="41"/>
      <c r="B178" s="37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1:11" x14ac:dyDescent="0.25">
      <c r="A179" s="41"/>
      <c r="B179" s="37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1:11" x14ac:dyDescent="0.25">
      <c r="A180" s="41"/>
      <c r="B180" s="37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1:11" x14ac:dyDescent="0.25">
      <c r="A181" s="41"/>
      <c r="B181" s="37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1:11" x14ac:dyDescent="0.25">
      <c r="A182" s="41"/>
      <c r="B182" s="37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1:11" x14ac:dyDescent="0.25">
      <c r="A183" s="41"/>
      <c r="B183" s="37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1:11" x14ac:dyDescent="0.25">
      <c r="A184" s="41"/>
      <c r="B184" s="37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1:11" x14ac:dyDescent="0.25">
      <c r="A185" s="41"/>
      <c r="B185" s="37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1:11" x14ac:dyDescent="0.25">
      <c r="A186" s="41"/>
      <c r="B186" s="37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1:11" x14ac:dyDescent="0.25">
      <c r="A187" s="41"/>
      <c r="B187" s="37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1:11" x14ac:dyDescent="0.25">
      <c r="A188" s="41"/>
      <c r="B188" s="37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1:11" x14ac:dyDescent="0.25">
      <c r="A189" s="41"/>
      <c r="B189" s="37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1:11" x14ac:dyDescent="0.25">
      <c r="A190" s="41"/>
      <c r="B190" s="37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1:11" x14ac:dyDescent="0.25">
      <c r="A191" s="41"/>
      <c r="B191" s="37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1:11" x14ac:dyDescent="0.25">
      <c r="A192" s="41"/>
      <c r="B192" s="37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1:11" x14ac:dyDescent="0.25">
      <c r="A193" s="41"/>
      <c r="B193" s="37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1:11" x14ac:dyDescent="0.25">
      <c r="A194" s="41"/>
      <c r="B194" s="37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1:11" x14ac:dyDescent="0.25">
      <c r="A195" s="41"/>
      <c r="B195" s="37"/>
      <c r="C195" s="41"/>
      <c r="D195" s="41"/>
      <c r="E195" s="41"/>
      <c r="F195" s="41"/>
      <c r="G195" s="41"/>
      <c r="H195" s="41"/>
      <c r="I195" s="41"/>
      <c r="J195" s="41"/>
      <c r="K195" s="41"/>
    </row>
  </sheetData>
  <mergeCells count="10">
    <mergeCell ref="A165:B165"/>
    <mergeCell ref="K165:L165"/>
    <mergeCell ref="K1:L1"/>
    <mergeCell ref="I2:L2"/>
    <mergeCell ref="A5:L5"/>
    <mergeCell ref="A6:L6"/>
    <mergeCell ref="A8:A9"/>
    <mergeCell ref="B8:B9"/>
    <mergeCell ref="C8:C9"/>
    <mergeCell ref="D8:L8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176"/>
  <sheetViews>
    <sheetView showGridLines="0" topLeftCell="A1149" zoomScale="90" zoomScaleNormal="90" workbookViewId="0">
      <selection sqref="A1:F1176"/>
    </sheetView>
  </sheetViews>
  <sheetFormatPr defaultRowHeight="15" x14ac:dyDescent="0.25"/>
  <cols>
    <col min="1" max="1" width="2.7109375" style="290" customWidth="1"/>
    <col min="2" max="2" width="62.5703125" style="290" customWidth="1"/>
    <col min="3" max="3" width="12.85546875" style="290" customWidth="1"/>
    <col min="4" max="4" width="6.85546875" style="290" customWidth="1"/>
    <col min="5" max="5" width="5.7109375" style="290" customWidth="1"/>
    <col min="6" max="6" width="16.28515625" style="290" customWidth="1"/>
    <col min="7" max="16384" width="9.140625" style="290"/>
  </cols>
  <sheetData>
    <row r="1" spans="1:6" x14ac:dyDescent="0.25">
      <c r="A1" s="353"/>
      <c r="B1" s="353"/>
      <c r="C1" s="86"/>
      <c r="D1" s="86"/>
      <c r="E1" s="86"/>
      <c r="F1" s="87" t="s">
        <v>867</v>
      </c>
    </row>
    <row r="2" spans="1:6" x14ac:dyDescent="0.25">
      <c r="A2" s="86"/>
      <c r="B2" s="86"/>
      <c r="C2" s="86"/>
      <c r="D2" s="86"/>
      <c r="E2" s="86"/>
      <c r="F2" s="88" t="s">
        <v>874</v>
      </c>
    </row>
    <row r="3" spans="1:6" x14ac:dyDescent="0.25">
      <c r="A3" s="86"/>
      <c r="B3" s="86"/>
      <c r="C3" s="86"/>
      <c r="D3" s="86"/>
      <c r="E3" s="86"/>
      <c r="F3" s="88" t="s">
        <v>877</v>
      </c>
    </row>
    <row r="5" spans="1:6" ht="32.25" customHeight="1" x14ac:dyDescent="0.25">
      <c r="B5" s="332" t="s">
        <v>866</v>
      </c>
      <c r="C5" s="333"/>
      <c r="D5" s="333"/>
      <c r="E5" s="333"/>
      <c r="F5" s="333"/>
    </row>
    <row r="6" spans="1:6" ht="42.75" customHeight="1" x14ac:dyDescent="0.25">
      <c r="A6" s="334" t="s">
        <v>426</v>
      </c>
      <c r="B6" s="335"/>
      <c r="C6" s="292" t="s">
        <v>435</v>
      </c>
      <c r="D6" s="334" t="s">
        <v>436</v>
      </c>
      <c r="E6" s="335"/>
      <c r="F6" s="292" t="s">
        <v>5</v>
      </c>
    </row>
    <row r="7" spans="1:6" ht="14.25" customHeight="1" x14ac:dyDescent="0.25"/>
    <row r="8" spans="1:6" ht="15" customHeight="1" x14ac:dyDescent="0.25">
      <c r="A8" s="336" t="s">
        <v>438</v>
      </c>
      <c r="B8" s="337"/>
      <c r="C8" s="337"/>
      <c r="D8" s="337"/>
      <c r="E8" s="337"/>
      <c r="F8" s="337"/>
    </row>
    <row r="9" spans="1:6" ht="15" customHeight="1" x14ac:dyDescent="0.25">
      <c r="A9" s="336" t="s">
        <v>439</v>
      </c>
      <c r="B9" s="337"/>
      <c r="C9" s="293">
        <v>5991452</v>
      </c>
      <c r="D9" s="338">
        <v>-157007</v>
      </c>
      <c r="E9" s="339"/>
      <c r="F9" s="293">
        <v>5834445</v>
      </c>
    </row>
    <row r="10" spans="1:6" ht="15" customHeight="1" x14ac:dyDescent="0.25">
      <c r="A10" s="340" t="s">
        <v>448</v>
      </c>
      <c r="B10" s="337"/>
      <c r="C10" s="291">
        <v>2985204</v>
      </c>
      <c r="D10" s="341">
        <v>0</v>
      </c>
      <c r="E10" s="341"/>
      <c r="F10" s="291">
        <v>2985204</v>
      </c>
    </row>
    <row r="11" spans="1:6" ht="15" customHeight="1" x14ac:dyDescent="0.25">
      <c r="A11" s="340" t="s">
        <v>449</v>
      </c>
      <c r="B11" s="337"/>
      <c r="C11" s="291">
        <v>2320955</v>
      </c>
      <c r="D11" s="341">
        <v>0</v>
      </c>
      <c r="E11" s="341"/>
      <c r="F11" s="291">
        <v>2320955</v>
      </c>
    </row>
    <row r="12" spans="1:6" ht="15" customHeight="1" x14ac:dyDescent="0.25">
      <c r="A12" s="340" t="s">
        <v>450</v>
      </c>
      <c r="B12" s="337"/>
      <c r="C12" s="291">
        <v>664249</v>
      </c>
      <c r="D12" s="341">
        <v>0</v>
      </c>
      <c r="E12" s="341"/>
      <c r="F12" s="291">
        <v>664249</v>
      </c>
    </row>
    <row r="13" spans="1:6" ht="15" customHeight="1" x14ac:dyDescent="0.25">
      <c r="A13" s="340" t="s">
        <v>440</v>
      </c>
      <c r="B13" s="337"/>
      <c r="C13" s="291">
        <v>1546737</v>
      </c>
      <c r="D13" s="341">
        <v>-195778</v>
      </c>
      <c r="E13" s="339"/>
      <c r="F13" s="291">
        <v>1350959</v>
      </c>
    </row>
    <row r="14" spans="1:6" ht="15" customHeight="1" x14ac:dyDescent="0.25">
      <c r="A14" s="340" t="s">
        <v>441</v>
      </c>
      <c r="B14" s="337"/>
      <c r="C14" s="291">
        <v>35420</v>
      </c>
      <c r="D14" s="341">
        <v>0</v>
      </c>
      <c r="E14" s="341"/>
      <c r="F14" s="291">
        <v>35420</v>
      </c>
    </row>
    <row r="15" spans="1:6" ht="15" customHeight="1" x14ac:dyDescent="0.25">
      <c r="A15" s="340" t="s">
        <v>442</v>
      </c>
      <c r="B15" s="337"/>
      <c r="C15" s="291">
        <v>1262721</v>
      </c>
      <c r="D15" s="341">
        <v>-195778</v>
      </c>
      <c r="E15" s="339"/>
      <c r="F15" s="291">
        <v>1066943</v>
      </c>
    </row>
    <row r="16" spans="1:6" ht="15" customHeight="1" x14ac:dyDescent="0.25">
      <c r="A16" s="340" t="s">
        <v>760</v>
      </c>
      <c r="B16" s="337"/>
      <c r="C16" s="291">
        <v>372681</v>
      </c>
      <c r="D16" s="341">
        <v>-195778</v>
      </c>
      <c r="E16" s="339"/>
      <c r="F16" s="291">
        <v>176903</v>
      </c>
    </row>
    <row r="17" spans="1:6" ht="30" customHeight="1" x14ac:dyDescent="0.25">
      <c r="A17" s="340" t="s">
        <v>445</v>
      </c>
      <c r="B17" s="337"/>
      <c r="C17" s="291">
        <v>234296</v>
      </c>
      <c r="D17" s="341">
        <v>0</v>
      </c>
      <c r="E17" s="341"/>
      <c r="F17" s="291">
        <v>234296</v>
      </c>
    </row>
    <row r="18" spans="1:6" ht="15" customHeight="1" x14ac:dyDescent="0.25">
      <c r="A18" s="340" t="s">
        <v>466</v>
      </c>
      <c r="B18" s="337"/>
      <c r="C18" s="291">
        <v>14300</v>
      </c>
      <c r="D18" s="341">
        <v>0</v>
      </c>
      <c r="E18" s="341"/>
      <c r="F18" s="291">
        <v>14300</v>
      </c>
    </row>
    <row r="19" spans="1:6" ht="15" customHeight="1" x14ac:dyDescent="0.25">
      <c r="A19" s="340" t="s">
        <v>761</v>
      </c>
      <c r="B19" s="337"/>
      <c r="C19" s="291">
        <v>150000</v>
      </c>
      <c r="D19" s="341">
        <v>0</v>
      </c>
      <c r="E19" s="341"/>
      <c r="F19" s="291">
        <v>150000</v>
      </c>
    </row>
    <row r="20" spans="1:6" ht="15" customHeight="1" x14ac:dyDescent="0.25">
      <c r="A20" s="340" t="s">
        <v>762</v>
      </c>
      <c r="B20" s="337"/>
      <c r="C20" s="291">
        <v>150000</v>
      </c>
      <c r="D20" s="341">
        <v>0</v>
      </c>
      <c r="E20" s="341"/>
      <c r="F20" s="291">
        <v>150000</v>
      </c>
    </row>
    <row r="21" spans="1:6" ht="15" customHeight="1" x14ac:dyDescent="0.25">
      <c r="A21" s="340" t="s">
        <v>453</v>
      </c>
      <c r="B21" s="337"/>
      <c r="C21" s="291">
        <v>311258</v>
      </c>
      <c r="D21" s="341">
        <v>0</v>
      </c>
      <c r="E21" s="341"/>
      <c r="F21" s="291">
        <v>311258</v>
      </c>
    </row>
    <row r="22" spans="1:6" ht="15" customHeight="1" x14ac:dyDescent="0.25">
      <c r="A22" s="340" t="s">
        <v>763</v>
      </c>
      <c r="B22" s="337"/>
      <c r="C22" s="291">
        <v>33687</v>
      </c>
      <c r="D22" s="341">
        <v>0</v>
      </c>
      <c r="E22" s="341"/>
      <c r="F22" s="291">
        <v>33687</v>
      </c>
    </row>
    <row r="23" spans="1:6" ht="15" customHeight="1" x14ac:dyDescent="0.25">
      <c r="A23" s="340" t="s">
        <v>454</v>
      </c>
      <c r="B23" s="337"/>
      <c r="C23" s="291">
        <v>277571</v>
      </c>
      <c r="D23" s="341">
        <v>0</v>
      </c>
      <c r="E23" s="341"/>
      <c r="F23" s="291">
        <v>277571</v>
      </c>
    </row>
    <row r="24" spans="1:6" ht="30" customHeight="1" x14ac:dyDescent="0.25">
      <c r="A24" s="340" t="s">
        <v>764</v>
      </c>
      <c r="B24" s="337"/>
      <c r="C24" s="291">
        <v>998253</v>
      </c>
      <c r="D24" s="341">
        <v>38771</v>
      </c>
      <c r="E24" s="339"/>
      <c r="F24" s="291">
        <v>1037024</v>
      </c>
    </row>
    <row r="25" spans="1:6" ht="15" customHeight="1" x14ac:dyDescent="0.25">
      <c r="A25" s="340" t="s">
        <v>765</v>
      </c>
      <c r="B25" s="337"/>
      <c r="C25" s="291">
        <v>992967</v>
      </c>
      <c r="D25" s="341">
        <v>38771</v>
      </c>
      <c r="E25" s="339"/>
      <c r="F25" s="291">
        <v>1031738</v>
      </c>
    </row>
    <row r="26" spans="1:6" ht="15" customHeight="1" x14ac:dyDescent="0.25">
      <c r="A26" s="340" t="s">
        <v>766</v>
      </c>
      <c r="B26" s="337"/>
      <c r="C26" s="291">
        <v>90</v>
      </c>
      <c r="D26" s="341">
        <v>0</v>
      </c>
      <c r="E26" s="341"/>
      <c r="F26" s="291">
        <v>90</v>
      </c>
    </row>
    <row r="27" spans="1:6" ht="15" customHeight="1" x14ac:dyDescent="0.25">
      <c r="A27" s="340" t="s">
        <v>767</v>
      </c>
      <c r="B27" s="337"/>
      <c r="C27" s="291">
        <v>5286</v>
      </c>
      <c r="D27" s="341">
        <v>0</v>
      </c>
      <c r="E27" s="341"/>
      <c r="F27" s="291">
        <v>5286</v>
      </c>
    </row>
    <row r="28" spans="1:6" ht="14.25" customHeight="1" x14ac:dyDescent="0.25"/>
    <row r="29" spans="1:6" ht="15" customHeight="1" x14ac:dyDescent="0.25">
      <c r="A29" s="336" t="s">
        <v>443</v>
      </c>
      <c r="B29" s="337"/>
      <c r="C29" s="337"/>
      <c r="D29" s="337"/>
      <c r="E29" s="337"/>
      <c r="F29" s="337"/>
    </row>
    <row r="30" spans="1:6" ht="15" customHeight="1" x14ac:dyDescent="0.25">
      <c r="A30" s="336" t="s">
        <v>439</v>
      </c>
      <c r="B30" s="337"/>
      <c r="C30" s="293">
        <v>3424800</v>
      </c>
      <c r="D30" s="338">
        <v>0</v>
      </c>
      <c r="E30" s="338"/>
      <c r="F30" s="293">
        <v>3424800</v>
      </c>
    </row>
    <row r="31" spans="1:6" ht="15" customHeight="1" x14ac:dyDescent="0.25">
      <c r="A31" s="340" t="s">
        <v>448</v>
      </c>
      <c r="B31" s="337"/>
      <c r="C31" s="291">
        <v>2798234</v>
      </c>
      <c r="D31" s="341">
        <v>0</v>
      </c>
      <c r="E31" s="341"/>
      <c r="F31" s="291">
        <v>2798234</v>
      </c>
    </row>
    <row r="32" spans="1:6" ht="15" customHeight="1" x14ac:dyDescent="0.25">
      <c r="A32" s="340" t="s">
        <v>449</v>
      </c>
      <c r="B32" s="337"/>
      <c r="C32" s="291">
        <v>2176532</v>
      </c>
      <c r="D32" s="341">
        <v>0</v>
      </c>
      <c r="E32" s="341"/>
      <c r="F32" s="291">
        <v>2176532</v>
      </c>
    </row>
    <row r="33" spans="1:6" ht="15" customHeight="1" x14ac:dyDescent="0.25">
      <c r="A33" s="340" t="s">
        <v>450</v>
      </c>
      <c r="B33" s="337"/>
      <c r="C33" s="291">
        <v>621702</v>
      </c>
      <c r="D33" s="341">
        <v>0</v>
      </c>
      <c r="E33" s="341"/>
      <c r="F33" s="291">
        <v>621702</v>
      </c>
    </row>
    <row r="34" spans="1:6" ht="15" customHeight="1" x14ac:dyDescent="0.25">
      <c r="A34" s="340" t="s">
        <v>440</v>
      </c>
      <c r="B34" s="337"/>
      <c r="C34" s="291">
        <v>578066</v>
      </c>
      <c r="D34" s="341">
        <v>0</v>
      </c>
      <c r="E34" s="341"/>
      <c r="F34" s="291">
        <v>578066</v>
      </c>
    </row>
    <row r="35" spans="1:6" ht="15" customHeight="1" x14ac:dyDescent="0.25">
      <c r="A35" s="340" t="s">
        <v>441</v>
      </c>
      <c r="B35" s="337"/>
      <c r="C35" s="291">
        <v>24500</v>
      </c>
      <c r="D35" s="341">
        <v>0</v>
      </c>
      <c r="E35" s="341"/>
      <c r="F35" s="291">
        <v>24500</v>
      </c>
    </row>
    <row r="36" spans="1:6" ht="15" customHeight="1" x14ac:dyDescent="0.25">
      <c r="A36" s="340" t="s">
        <v>442</v>
      </c>
      <c r="B36" s="337"/>
      <c r="C36" s="291">
        <v>350627</v>
      </c>
      <c r="D36" s="341">
        <v>0</v>
      </c>
      <c r="E36" s="341"/>
      <c r="F36" s="291">
        <v>350627</v>
      </c>
    </row>
    <row r="37" spans="1:6" ht="30" customHeight="1" x14ac:dyDescent="0.25">
      <c r="A37" s="340" t="s">
        <v>445</v>
      </c>
      <c r="B37" s="337"/>
      <c r="C37" s="291">
        <v>188639</v>
      </c>
      <c r="D37" s="341">
        <v>0</v>
      </c>
      <c r="E37" s="341"/>
      <c r="F37" s="291">
        <v>188639</v>
      </c>
    </row>
    <row r="38" spans="1:6" ht="15" customHeight="1" x14ac:dyDescent="0.25">
      <c r="A38" s="340" t="s">
        <v>466</v>
      </c>
      <c r="B38" s="337"/>
      <c r="C38" s="291">
        <v>14300</v>
      </c>
      <c r="D38" s="341">
        <v>0</v>
      </c>
      <c r="E38" s="341"/>
      <c r="F38" s="291">
        <v>14300</v>
      </c>
    </row>
    <row r="39" spans="1:6" ht="15" customHeight="1" x14ac:dyDescent="0.25">
      <c r="A39" s="340" t="s">
        <v>453</v>
      </c>
      <c r="B39" s="337"/>
      <c r="C39" s="291">
        <v>48500</v>
      </c>
      <c r="D39" s="341">
        <v>0</v>
      </c>
      <c r="E39" s="341"/>
      <c r="F39" s="291">
        <v>48500</v>
      </c>
    </row>
    <row r="40" spans="1:6" ht="15" customHeight="1" x14ac:dyDescent="0.25">
      <c r="A40" s="340" t="s">
        <v>454</v>
      </c>
      <c r="B40" s="337"/>
      <c r="C40" s="291">
        <v>48500</v>
      </c>
      <c r="D40" s="341">
        <v>0</v>
      </c>
      <c r="E40" s="341"/>
      <c r="F40" s="291">
        <v>48500</v>
      </c>
    </row>
    <row r="41" spans="1:6" ht="14.25" customHeight="1" x14ac:dyDescent="0.25"/>
    <row r="42" spans="1:6" ht="15" customHeight="1" x14ac:dyDescent="0.25">
      <c r="A42" s="336" t="s">
        <v>768</v>
      </c>
      <c r="B42" s="337"/>
      <c r="C42" s="337"/>
      <c r="D42" s="337"/>
      <c r="E42" s="337"/>
      <c r="F42" s="337"/>
    </row>
    <row r="43" spans="1:6" ht="15" customHeight="1" x14ac:dyDescent="0.25">
      <c r="A43" s="336" t="s">
        <v>439</v>
      </c>
      <c r="B43" s="337"/>
      <c r="C43" s="293">
        <v>53692</v>
      </c>
      <c r="D43" s="338">
        <v>0</v>
      </c>
      <c r="E43" s="338"/>
      <c r="F43" s="293">
        <v>53692</v>
      </c>
    </row>
    <row r="44" spans="1:6" ht="15" customHeight="1" x14ac:dyDescent="0.25">
      <c r="A44" s="340" t="s">
        <v>448</v>
      </c>
      <c r="B44" s="337"/>
      <c r="C44" s="291">
        <v>8900</v>
      </c>
      <c r="D44" s="341">
        <v>0</v>
      </c>
      <c r="E44" s="341"/>
      <c r="F44" s="291">
        <v>8900</v>
      </c>
    </row>
    <row r="45" spans="1:6" ht="15" customHeight="1" x14ac:dyDescent="0.25">
      <c r="A45" s="340" t="s">
        <v>449</v>
      </c>
      <c r="B45" s="337"/>
      <c r="C45" s="291">
        <v>7000</v>
      </c>
      <c r="D45" s="341">
        <v>0</v>
      </c>
      <c r="E45" s="341"/>
      <c r="F45" s="291">
        <v>7000</v>
      </c>
    </row>
    <row r="46" spans="1:6" ht="15" customHeight="1" x14ac:dyDescent="0.25">
      <c r="A46" s="340" t="s">
        <v>450</v>
      </c>
      <c r="B46" s="337"/>
      <c r="C46" s="291">
        <v>1900</v>
      </c>
      <c r="D46" s="341">
        <v>0</v>
      </c>
      <c r="E46" s="341"/>
      <c r="F46" s="291">
        <v>1900</v>
      </c>
    </row>
    <row r="47" spans="1:6" ht="15" customHeight="1" x14ac:dyDescent="0.25">
      <c r="A47" s="340" t="s">
        <v>440</v>
      </c>
      <c r="B47" s="337"/>
      <c r="C47" s="291">
        <v>39506</v>
      </c>
      <c r="D47" s="341">
        <v>0</v>
      </c>
      <c r="E47" s="341"/>
      <c r="F47" s="291">
        <v>39506</v>
      </c>
    </row>
    <row r="48" spans="1:6" ht="15" customHeight="1" x14ac:dyDescent="0.25">
      <c r="A48" s="340" t="s">
        <v>441</v>
      </c>
      <c r="B48" s="337"/>
      <c r="C48" s="291">
        <v>10920</v>
      </c>
      <c r="D48" s="341">
        <v>0</v>
      </c>
      <c r="E48" s="341"/>
      <c r="F48" s="291">
        <v>10920</v>
      </c>
    </row>
    <row r="49" spans="1:6" ht="15" customHeight="1" x14ac:dyDescent="0.25">
      <c r="A49" s="340" t="s">
        <v>442</v>
      </c>
      <c r="B49" s="337"/>
      <c r="C49" s="291">
        <v>28586</v>
      </c>
      <c r="D49" s="341">
        <v>0</v>
      </c>
      <c r="E49" s="341"/>
      <c r="F49" s="291">
        <v>28586</v>
      </c>
    </row>
    <row r="50" spans="1:6" ht="30" customHeight="1" x14ac:dyDescent="0.25">
      <c r="A50" s="340" t="s">
        <v>764</v>
      </c>
      <c r="B50" s="337"/>
      <c r="C50" s="291">
        <v>5286</v>
      </c>
      <c r="D50" s="341">
        <v>0</v>
      </c>
      <c r="E50" s="341"/>
      <c r="F50" s="291">
        <v>5286</v>
      </c>
    </row>
    <row r="51" spans="1:6" ht="15" customHeight="1" x14ac:dyDescent="0.25">
      <c r="A51" s="340" t="s">
        <v>767</v>
      </c>
      <c r="B51" s="337"/>
      <c r="C51" s="291">
        <v>5286</v>
      </c>
      <c r="D51" s="341">
        <v>0</v>
      </c>
      <c r="E51" s="341"/>
      <c r="F51" s="291">
        <v>5286</v>
      </c>
    </row>
    <row r="52" spans="1:6" ht="14.25" customHeight="1" x14ac:dyDescent="0.25"/>
    <row r="53" spans="1:6" ht="16.5" customHeight="1" x14ac:dyDescent="0.25">
      <c r="A53" s="336" t="s">
        <v>769</v>
      </c>
      <c r="B53" s="337"/>
      <c r="C53" s="337"/>
      <c r="D53" s="337"/>
      <c r="E53" s="337"/>
      <c r="F53" s="337"/>
    </row>
    <row r="54" spans="1:6" ht="15" customHeight="1" x14ac:dyDescent="0.25">
      <c r="A54" s="336" t="s">
        <v>439</v>
      </c>
      <c r="B54" s="337"/>
      <c r="C54" s="293">
        <v>14000</v>
      </c>
      <c r="D54" s="338">
        <v>0</v>
      </c>
      <c r="E54" s="338"/>
      <c r="F54" s="293">
        <v>14000</v>
      </c>
    </row>
    <row r="55" spans="1:6" ht="15" customHeight="1" x14ac:dyDescent="0.25">
      <c r="A55" s="340" t="s">
        <v>440</v>
      </c>
      <c r="B55" s="337"/>
      <c r="C55" s="291">
        <v>14000</v>
      </c>
      <c r="D55" s="341">
        <v>0</v>
      </c>
      <c r="E55" s="341"/>
      <c r="F55" s="291">
        <v>14000</v>
      </c>
    </row>
    <row r="56" spans="1:6" ht="15" customHeight="1" x14ac:dyDescent="0.25">
      <c r="A56" s="340" t="s">
        <v>442</v>
      </c>
      <c r="B56" s="337"/>
      <c r="C56" s="291">
        <v>11004</v>
      </c>
      <c r="D56" s="341">
        <v>0</v>
      </c>
      <c r="E56" s="341"/>
      <c r="F56" s="291">
        <v>11004</v>
      </c>
    </row>
    <row r="57" spans="1:6" ht="30" customHeight="1" x14ac:dyDescent="0.25">
      <c r="A57" s="340" t="s">
        <v>445</v>
      </c>
      <c r="B57" s="337"/>
      <c r="C57" s="291">
        <v>2996</v>
      </c>
      <c r="D57" s="341">
        <v>0</v>
      </c>
      <c r="E57" s="341"/>
      <c r="F57" s="291">
        <v>2996</v>
      </c>
    </row>
    <row r="58" spans="1:6" ht="9.75" customHeight="1" x14ac:dyDescent="0.25"/>
    <row r="59" spans="1:6" ht="15" customHeight="1" x14ac:dyDescent="0.25">
      <c r="A59" s="336" t="s">
        <v>770</v>
      </c>
      <c r="B59" s="337"/>
      <c r="C59" s="337"/>
      <c r="D59" s="337"/>
      <c r="E59" s="337"/>
      <c r="F59" s="337"/>
    </row>
    <row r="60" spans="1:6" ht="15" customHeight="1" x14ac:dyDescent="0.25">
      <c r="A60" s="336" t="s">
        <v>439</v>
      </c>
      <c r="B60" s="337"/>
      <c r="C60" s="293">
        <v>42943</v>
      </c>
      <c r="D60" s="338">
        <v>0</v>
      </c>
      <c r="E60" s="338"/>
      <c r="F60" s="293">
        <v>42943</v>
      </c>
    </row>
    <row r="61" spans="1:6" ht="15" customHeight="1" x14ac:dyDescent="0.25">
      <c r="A61" s="340" t="s">
        <v>440</v>
      </c>
      <c r="B61" s="337"/>
      <c r="C61" s="291">
        <v>42700</v>
      </c>
      <c r="D61" s="341">
        <v>0</v>
      </c>
      <c r="E61" s="341"/>
      <c r="F61" s="291">
        <v>42700</v>
      </c>
    </row>
    <row r="62" spans="1:6" ht="15" customHeight="1" x14ac:dyDescent="0.25">
      <c r="A62" s="340" t="s">
        <v>442</v>
      </c>
      <c r="B62" s="337"/>
      <c r="C62" s="291">
        <v>42700</v>
      </c>
      <c r="D62" s="341">
        <v>0</v>
      </c>
      <c r="E62" s="341"/>
      <c r="F62" s="291">
        <v>42700</v>
      </c>
    </row>
    <row r="63" spans="1:6" ht="30" customHeight="1" x14ac:dyDescent="0.25">
      <c r="A63" s="340" t="s">
        <v>764</v>
      </c>
      <c r="B63" s="337"/>
      <c r="C63" s="291">
        <v>243</v>
      </c>
      <c r="D63" s="341">
        <v>0</v>
      </c>
      <c r="E63" s="341"/>
      <c r="F63" s="291">
        <v>243</v>
      </c>
    </row>
    <row r="64" spans="1:6" ht="15" customHeight="1" x14ac:dyDescent="0.25">
      <c r="A64" s="340" t="s">
        <v>765</v>
      </c>
      <c r="B64" s="337"/>
      <c r="C64" s="291">
        <v>243</v>
      </c>
      <c r="D64" s="341">
        <v>0</v>
      </c>
      <c r="E64" s="341"/>
      <c r="F64" s="291">
        <v>243</v>
      </c>
    </row>
    <row r="65" spans="1:6" ht="10.5" customHeight="1" x14ac:dyDescent="0.25"/>
    <row r="66" spans="1:6" ht="15" customHeight="1" x14ac:dyDescent="0.25">
      <c r="A66" s="336" t="s">
        <v>771</v>
      </c>
      <c r="B66" s="337"/>
      <c r="C66" s="337"/>
      <c r="D66" s="337"/>
      <c r="E66" s="337"/>
      <c r="F66" s="337"/>
    </row>
    <row r="67" spans="1:6" ht="15" customHeight="1" x14ac:dyDescent="0.25">
      <c r="A67" s="336" t="s">
        <v>439</v>
      </c>
      <c r="B67" s="337"/>
      <c r="C67" s="293">
        <v>191225</v>
      </c>
      <c r="D67" s="338">
        <v>0</v>
      </c>
      <c r="E67" s="338"/>
      <c r="F67" s="293">
        <v>191225</v>
      </c>
    </row>
    <row r="68" spans="1:6" ht="15" customHeight="1" x14ac:dyDescent="0.25">
      <c r="A68" s="340" t="s">
        <v>448</v>
      </c>
      <c r="B68" s="337"/>
      <c r="C68" s="291">
        <v>178070</v>
      </c>
      <c r="D68" s="341">
        <v>0</v>
      </c>
      <c r="E68" s="341"/>
      <c r="F68" s="291">
        <v>178070</v>
      </c>
    </row>
    <row r="69" spans="1:6" ht="15" customHeight="1" x14ac:dyDescent="0.25">
      <c r="A69" s="340" t="s">
        <v>449</v>
      </c>
      <c r="B69" s="337"/>
      <c r="C69" s="291">
        <v>137423</v>
      </c>
      <c r="D69" s="341">
        <v>0</v>
      </c>
      <c r="E69" s="341"/>
      <c r="F69" s="291">
        <v>137423</v>
      </c>
    </row>
    <row r="70" spans="1:6" ht="15" customHeight="1" x14ac:dyDescent="0.25">
      <c r="A70" s="340" t="s">
        <v>450</v>
      </c>
      <c r="B70" s="337"/>
      <c r="C70" s="291">
        <v>40647</v>
      </c>
      <c r="D70" s="341">
        <v>0</v>
      </c>
      <c r="E70" s="341"/>
      <c r="F70" s="291">
        <v>40647</v>
      </c>
    </row>
    <row r="71" spans="1:6" ht="15" customHeight="1" x14ac:dyDescent="0.25">
      <c r="A71" s="340" t="s">
        <v>440</v>
      </c>
      <c r="B71" s="337"/>
      <c r="C71" s="291">
        <v>10755</v>
      </c>
      <c r="D71" s="341">
        <v>0</v>
      </c>
      <c r="E71" s="341"/>
      <c r="F71" s="291">
        <v>10755</v>
      </c>
    </row>
    <row r="72" spans="1:6" ht="15" customHeight="1" x14ac:dyDescent="0.25">
      <c r="A72" s="340" t="s">
        <v>442</v>
      </c>
      <c r="B72" s="337"/>
      <c r="C72" s="291">
        <v>5864</v>
      </c>
      <c r="D72" s="341">
        <v>0</v>
      </c>
      <c r="E72" s="341"/>
      <c r="F72" s="291">
        <v>5864</v>
      </c>
    </row>
    <row r="73" spans="1:6" ht="30" customHeight="1" x14ac:dyDescent="0.25">
      <c r="A73" s="340" t="s">
        <v>445</v>
      </c>
      <c r="B73" s="337"/>
      <c r="C73" s="291">
        <v>4891</v>
      </c>
      <c r="D73" s="341">
        <v>0</v>
      </c>
      <c r="E73" s="341"/>
      <c r="F73" s="291">
        <v>4891</v>
      </c>
    </row>
    <row r="74" spans="1:6" ht="15" customHeight="1" x14ac:dyDescent="0.25">
      <c r="A74" s="340" t="s">
        <v>453</v>
      </c>
      <c r="B74" s="337"/>
      <c r="C74" s="291">
        <v>2400</v>
      </c>
      <c r="D74" s="341">
        <v>0</v>
      </c>
      <c r="E74" s="341"/>
      <c r="F74" s="291">
        <v>2400</v>
      </c>
    </row>
    <row r="75" spans="1:6" ht="15" customHeight="1" x14ac:dyDescent="0.25">
      <c r="A75" s="340" t="s">
        <v>454</v>
      </c>
      <c r="B75" s="337"/>
      <c r="C75" s="291">
        <v>2400</v>
      </c>
      <c r="D75" s="341">
        <v>0</v>
      </c>
      <c r="E75" s="341"/>
      <c r="F75" s="291">
        <v>2400</v>
      </c>
    </row>
    <row r="76" spans="1:6" ht="8.25" customHeight="1" x14ac:dyDescent="0.25"/>
    <row r="77" spans="1:6" ht="15" customHeight="1" x14ac:dyDescent="0.25">
      <c r="A77" s="336" t="s">
        <v>772</v>
      </c>
      <c r="B77" s="337"/>
      <c r="C77" s="337"/>
      <c r="D77" s="337"/>
      <c r="E77" s="337"/>
      <c r="F77" s="337"/>
    </row>
    <row r="78" spans="1:6" ht="15" customHeight="1" x14ac:dyDescent="0.25">
      <c r="A78" s="336" t="s">
        <v>439</v>
      </c>
      <c r="B78" s="337"/>
      <c r="C78" s="293">
        <v>73585</v>
      </c>
      <c r="D78" s="338">
        <v>0</v>
      </c>
      <c r="E78" s="338"/>
      <c r="F78" s="293">
        <v>73585</v>
      </c>
    </row>
    <row r="79" spans="1:6" ht="15" customHeight="1" x14ac:dyDescent="0.25">
      <c r="A79" s="340" t="s">
        <v>440</v>
      </c>
      <c r="B79" s="337"/>
      <c r="C79" s="291">
        <v>73585</v>
      </c>
      <c r="D79" s="341">
        <v>0</v>
      </c>
      <c r="E79" s="341"/>
      <c r="F79" s="291">
        <v>73585</v>
      </c>
    </row>
    <row r="80" spans="1:6" ht="15" customHeight="1" x14ac:dyDescent="0.25">
      <c r="A80" s="340" t="s">
        <v>442</v>
      </c>
      <c r="B80" s="337"/>
      <c r="C80" s="291">
        <v>73585</v>
      </c>
      <c r="D80" s="341">
        <v>0</v>
      </c>
      <c r="E80" s="341"/>
      <c r="F80" s="291">
        <v>73585</v>
      </c>
    </row>
    <row r="81" spans="1:6" ht="9.75" customHeight="1" x14ac:dyDescent="0.25"/>
    <row r="82" spans="1:6" ht="15" customHeight="1" x14ac:dyDescent="0.25">
      <c r="A82" s="336" t="s">
        <v>773</v>
      </c>
      <c r="B82" s="337"/>
      <c r="C82" s="337"/>
      <c r="D82" s="337"/>
      <c r="E82" s="337"/>
      <c r="F82" s="337"/>
    </row>
    <row r="83" spans="1:6" ht="15" customHeight="1" x14ac:dyDescent="0.25">
      <c r="A83" s="336" t="s">
        <v>439</v>
      </c>
      <c r="B83" s="337"/>
      <c r="C83" s="293">
        <v>525702</v>
      </c>
      <c r="D83" s="338">
        <v>0</v>
      </c>
      <c r="E83" s="338"/>
      <c r="F83" s="293">
        <v>525702</v>
      </c>
    </row>
    <row r="84" spans="1:6" ht="15" customHeight="1" x14ac:dyDescent="0.25">
      <c r="A84" s="340" t="s">
        <v>440</v>
      </c>
      <c r="B84" s="337"/>
      <c r="C84" s="291">
        <v>265344</v>
      </c>
      <c r="D84" s="341">
        <v>0</v>
      </c>
      <c r="E84" s="341"/>
      <c r="F84" s="291">
        <v>265344</v>
      </c>
    </row>
    <row r="85" spans="1:6" ht="15" customHeight="1" x14ac:dyDescent="0.25">
      <c r="A85" s="340" t="s">
        <v>442</v>
      </c>
      <c r="B85" s="337"/>
      <c r="C85" s="291">
        <v>227574</v>
      </c>
      <c r="D85" s="341">
        <v>0</v>
      </c>
      <c r="E85" s="341"/>
      <c r="F85" s="291">
        <v>227574</v>
      </c>
    </row>
    <row r="86" spans="1:6" ht="30" customHeight="1" x14ac:dyDescent="0.25">
      <c r="A86" s="340" t="s">
        <v>445</v>
      </c>
      <c r="B86" s="337"/>
      <c r="C86" s="291">
        <v>37770</v>
      </c>
      <c r="D86" s="341">
        <v>0</v>
      </c>
      <c r="E86" s="341"/>
      <c r="F86" s="291">
        <v>37770</v>
      </c>
    </row>
    <row r="87" spans="1:6" ht="15" customHeight="1" x14ac:dyDescent="0.25">
      <c r="A87" s="340" t="s">
        <v>453</v>
      </c>
      <c r="B87" s="337"/>
      <c r="C87" s="291">
        <v>260358</v>
      </c>
      <c r="D87" s="341">
        <v>0</v>
      </c>
      <c r="E87" s="341"/>
      <c r="F87" s="291">
        <v>260358</v>
      </c>
    </row>
    <row r="88" spans="1:6" ht="15" customHeight="1" x14ac:dyDescent="0.25">
      <c r="A88" s="340" t="s">
        <v>763</v>
      </c>
      <c r="B88" s="337"/>
      <c r="C88" s="291">
        <v>33687</v>
      </c>
      <c r="D88" s="341">
        <v>0</v>
      </c>
      <c r="E88" s="341"/>
      <c r="F88" s="291">
        <v>33687</v>
      </c>
    </row>
    <row r="89" spans="1:6" ht="15" customHeight="1" x14ac:dyDescent="0.25">
      <c r="A89" s="340" t="s">
        <v>454</v>
      </c>
      <c r="B89" s="337"/>
      <c r="C89" s="291">
        <v>226671</v>
      </c>
      <c r="D89" s="341">
        <v>0</v>
      </c>
      <c r="E89" s="341"/>
      <c r="F89" s="291">
        <v>226671</v>
      </c>
    </row>
    <row r="90" spans="1:6" ht="9.75" customHeight="1" x14ac:dyDescent="0.25"/>
    <row r="91" spans="1:6" ht="15" customHeight="1" x14ac:dyDescent="0.25">
      <c r="A91" s="336" t="s">
        <v>774</v>
      </c>
      <c r="B91" s="337"/>
      <c r="C91" s="337"/>
      <c r="D91" s="337"/>
      <c r="E91" s="337"/>
      <c r="F91" s="337"/>
    </row>
    <row r="92" spans="1:6" ht="15" customHeight="1" x14ac:dyDescent="0.25">
      <c r="A92" s="336" t="s">
        <v>439</v>
      </c>
      <c r="B92" s="337"/>
      <c r="C92" s="293">
        <v>300000</v>
      </c>
      <c r="D92" s="338">
        <v>0</v>
      </c>
      <c r="E92" s="338"/>
      <c r="F92" s="293">
        <v>300000</v>
      </c>
    </row>
    <row r="93" spans="1:6" ht="15" customHeight="1" x14ac:dyDescent="0.25">
      <c r="A93" s="340" t="s">
        <v>440</v>
      </c>
      <c r="B93" s="337"/>
      <c r="C93" s="291">
        <v>150000</v>
      </c>
      <c r="D93" s="341">
        <v>0</v>
      </c>
      <c r="E93" s="341"/>
      <c r="F93" s="291">
        <v>150000</v>
      </c>
    </row>
    <row r="94" spans="1:6" ht="15" customHeight="1" x14ac:dyDescent="0.25">
      <c r="A94" s="340" t="s">
        <v>442</v>
      </c>
      <c r="B94" s="337"/>
      <c r="C94" s="291">
        <v>150000</v>
      </c>
      <c r="D94" s="341">
        <v>0</v>
      </c>
      <c r="E94" s="341"/>
      <c r="F94" s="291">
        <v>150000</v>
      </c>
    </row>
    <row r="95" spans="1:6" ht="15" customHeight="1" x14ac:dyDescent="0.25">
      <c r="A95" s="340" t="s">
        <v>761</v>
      </c>
      <c r="B95" s="337"/>
      <c r="C95" s="291">
        <v>150000</v>
      </c>
      <c r="D95" s="341">
        <v>0</v>
      </c>
      <c r="E95" s="341"/>
      <c r="F95" s="291">
        <v>150000</v>
      </c>
    </row>
    <row r="96" spans="1:6" ht="15" customHeight="1" x14ac:dyDescent="0.25">
      <c r="A96" s="340" t="s">
        <v>762</v>
      </c>
      <c r="B96" s="337"/>
      <c r="C96" s="291">
        <v>150000</v>
      </c>
      <c r="D96" s="341">
        <v>0</v>
      </c>
      <c r="E96" s="341"/>
      <c r="F96" s="291">
        <v>150000</v>
      </c>
    </row>
    <row r="97" spans="1:6" ht="9" customHeight="1" x14ac:dyDescent="0.25"/>
    <row r="98" spans="1:6" ht="15" customHeight="1" x14ac:dyDescent="0.25">
      <c r="A98" s="336" t="s">
        <v>775</v>
      </c>
      <c r="B98" s="337"/>
      <c r="C98" s="337"/>
      <c r="D98" s="337"/>
      <c r="E98" s="337"/>
      <c r="F98" s="337"/>
    </row>
    <row r="99" spans="1:6" ht="15" customHeight="1" x14ac:dyDescent="0.25">
      <c r="A99" s="336" t="s">
        <v>439</v>
      </c>
      <c r="B99" s="337"/>
      <c r="C99" s="293">
        <v>618600</v>
      </c>
      <c r="D99" s="338">
        <v>38771</v>
      </c>
      <c r="E99" s="339"/>
      <c r="F99" s="293">
        <v>657371</v>
      </c>
    </row>
    <row r="100" spans="1:6" ht="15" customHeight="1" x14ac:dyDescent="0.25">
      <c r="A100" s="340" t="s">
        <v>440</v>
      </c>
      <c r="B100" s="337"/>
      <c r="C100" s="291">
        <v>100</v>
      </c>
      <c r="D100" s="341">
        <v>0</v>
      </c>
      <c r="E100" s="341"/>
      <c r="F100" s="291">
        <v>100</v>
      </c>
    </row>
    <row r="101" spans="1:6" ht="15" customHeight="1" x14ac:dyDescent="0.25">
      <c r="A101" s="340" t="s">
        <v>442</v>
      </c>
      <c r="B101" s="337"/>
      <c r="C101" s="291">
        <v>100</v>
      </c>
      <c r="D101" s="341">
        <v>0</v>
      </c>
      <c r="E101" s="341"/>
      <c r="F101" s="291">
        <v>100</v>
      </c>
    </row>
    <row r="102" spans="1:6" ht="30" customHeight="1" x14ac:dyDescent="0.25">
      <c r="A102" s="340" t="s">
        <v>764</v>
      </c>
      <c r="B102" s="337"/>
      <c r="C102" s="291">
        <v>618500</v>
      </c>
      <c r="D102" s="341">
        <v>38771</v>
      </c>
      <c r="E102" s="339"/>
      <c r="F102" s="291">
        <v>657271</v>
      </c>
    </row>
    <row r="103" spans="1:6" ht="15" customHeight="1" x14ac:dyDescent="0.25">
      <c r="A103" s="340" t="s">
        <v>765</v>
      </c>
      <c r="B103" s="337"/>
      <c r="C103" s="291">
        <v>618500</v>
      </c>
      <c r="D103" s="341">
        <v>38771</v>
      </c>
      <c r="E103" s="339"/>
      <c r="F103" s="291">
        <v>657271</v>
      </c>
    </row>
    <row r="104" spans="1:6" ht="14.25" customHeight="1" x14ac:dyDescent="0.25"/>
    <row r="105" spans="1:6" ht="15" customHeight="1" x14ac:dyDescent="0.25">
      <c r="A105" s="336" t="s">
        <v>776</v>
      </c>
      <c r="B105" s="337"/>
      <c r="C105" s="337"/>
      <c r="D105" s="337"/>
      <c r="E105" s="337"/>
      <c r="F105" s="337"/>
    </row>
    <row r="106" spans="1:6" ht="15" customHeight="1" x14ac:dyDescent="0.25">
      <c r="A106" s="336" t="s">
        <v>439</v>
      </c>
      <c r="B106" s="337"/>
      <c r="C106" s="293">
        <v>374134</v>
      </c>
      <c r="D106" s="338">
        <v>0</v>
      </c>
      <c r="E106" s="338"/>
      <c r="F106" s="293">
        <v>374134</v>
      </c>
    </row>
    <row r="107" spans="1:6" ht="30" customHeight="1" x14ac:dyDescent="0.25">
      <c r="A107" s="340" t="s">
        <v>764</v>
      </c>
      <c r="B107" s="337"/>
      <c r="C107" s="291">
        <v>374134</v>
      </c>
      <c r="D107" s="341">
        <v>0</v>
      </c>
      <c r="E107" s="341"/>
      <c r="F107" s="291">
        <v>374134</v>
      </c>
    </row>
    <row r="108" spans="1:6" ht="15" customHeight="1" x14ac:dyDescent="0.25">
      <c r="A108" s="340" t="s">
        <v>765</v>
      </c>
      <c r="B108" s="337"/>
      <c r="C108" s="291">
        <v>374134</v>
      </c>
      <c r="D108" s="341">
        <v>0</v>
      </c>
      <c r="E108" s="341"/>
      <c r="F108" s="291">
        <v>374134</v>
      </c>
    </row>
    <row r="109" spans="1:6" ht="14.25" customHeight="1" x14ac:dyDescent="0.25"/>
    <row r="110" spans="1:6" ht="15" customHeight="1" x14ac:dyDescent="0.25">
      <c r="A110" s="336" t="s">
        <v>777</v>
      </c>
      <c r="B110" s="337"/>
      <c r="C110" s="337"/>
      <c r="D110" s="337"/>
      <c r="E110" s="337"/>
      <c r="F110" s="337"/>
    </row>
    <row r="111" spans="1:6" ht="15" customHeight="1" x14ac:dyDescent="0.25">
      <c r="A111" s="336" t="s">
        <v>439</v>
      </c>
      <c r="B111" s="337"/>
      <c r="C111" s="293">
        <v>90</v>
      </c>
      <c r="D111" s="338">
        <v>0</v>
      </c>
      <c r="E111" s="338"/>
      <c r="F111" s="293">
        <v>90</v>
      </c>
    </row>
    <row r="112" spans="1:6" ht="30" customHeight="1" x14ac:dyDescent="0.25">
      <c r="A112" s="340" t="s">
        <v>764</v>
      </c>
      <c r="B112" s="337"/>
      <c r="C112" s="291">
        <v>90</v>
      </c>
      <c r="D112" s="341">
        <v>0</v>
      </c>
      <c r="E112" s="341"/>
      <c r="F112" s="291">
        <v>90</v>
      </c>
    </row>
    <row r="113" spans="1:6" ht="15" customHeight="1" x14ac:dyDescent="0.25">
      <c r="A113" s="340" t="s">
        <v>765</v>
      </c>
      <c r="B113" s="337"/>
      <c r="C113" s="291">
        <v>90</v>
      </c>
      <c r="D113" s="341">
        <v>0</v>
      </c>
      <c r="E113" s="341"/>
      <c r="F113" s="291">
        <v>90</v>
      </c>
    </row>
    <row r="114" spans="1:6" ht="15" customHeight="1" x14ac:dyDescent="0.25">
      <c r="A114" s="340" t="s">
        <v>766</v>
      </c>
      <c r="B114" s="337"/>
      <c r="C114" s="291">
        <v>90</v>
      </c>
      <c r="D114" s="341">
        <v>0</v>
      </c>
      <c r="E114" s="341"/>
      <c r="F114" s="291">
        <v>90</v>
      </c>
    </row>
    <row r="115" spans="1:6" ht="14.25" customHeight="1" x14ac:dyDescent="0.25"/>
    <row r="116" spans="1:6" ht="15" customHeight="1" x14ac:dyDescent="0.25">
      <c r="A116" s="336" t="s">
        <v>778</v>
      </c>
      <c r="B116" s="337"/>
      <c r="C116" s="337"/>
      <c r="D116" s="337"/>
      <c r="E116" s="337"/>
      <c r="F116" s="337"/>
    </row>
    <row r="117" spans="1:6" ht="15" customHeight="1" x14ac:dyDescent="0.25">
      <c r="A117" s="336" t="s">
        <v>439</v>
      </c>
      <c r="B117" s="337"/>
      <c r="C117" s="293">
        <v>372681</v>
      </c>
      <c r="D117" s="338">
        <v>-195778</v>
      </c>
      <c r="E117" s="339"/>
      <c r="F117" s="293">
        <v>176903</v>
      </c>
    </row>
    <row r="118" spans="1:6" ht="15" customHeight="1" x14ac:dyDescent="0.25">
      <c r="A118" s="340" t="s">
        <v>440</v>
      </c>
      <c r="B118" s="337"/>
      <c r="C118" s="291">
        <v>372681</v>
      </c>
      <c r="D118" s="341">
        <v>-195778</v>
      </c>
      <c r="E118" s="339"/>
      <c r="F118" s="291">
        <v>176903</v>
      </c>
    </row>
    <row r="119" spans="1:6" ht="15" customHeight="1" x14ac:dyDescent="0.25">
      <c r="A119" s="340" t="s">
        <v>442</v>
      </c>
      <c r="B119" s="337"/>
      <c r="C119" s="291">
        <v>372681</v>
      </c>
      <c r="D119" s="341">
        <v>-195778</v>
      </c>
      <c r="E119" s="339"/>
      <c r="F119" s="291">
        <v>176903</v>
      </c>
    </row>
    <row r="120" spans="1:6" ht="15" customHeight="1" x14ac:dyDescent="0.25">
      <c r="A120" s="340" t="s">
        <v>760</v>
      </c>
      <c r="B120" s="337"/>
      <c r="C120" s="291">
        <v>372681</v>
      </c>
      <c r="D120" s="341">
        <v>-195778</v>
      </c>
      <c r="E120" s="339"/>
      <c r="F120" s="291">
        <v>176903</v>
      </c>
    </row>
    <row r="121" spans="1:6" ht="14.25" customHeight="1" x14ac:dyDescent="0.25"/>
    <row r="122" spans="1:6" ht="15" customHeight="1" x14ac:dyDescent="0.25">
      <c r="A122" s="336" t="s">
        <v>444</v>
      </c>
      <c r="B122" s="337"/>
      <c r="C122" s="337"/>
      <c r="D122" s="337"/>
      <c r="E122" s="337"/>
      <c r="F122" s="337"/>
    </row>
    <row r="123" spans="1:6" ht="15" customHeight="1" x14ac:dyDescent="0.25">
      <c r="A123" s="336" t="s">
        <v>439</v>
      </c>
      <c r="B123" s="337"/>
      <c r="C123" s="293">
        <v>2946122</v>
      </c>
      <c r="D123" s="338">
        <v>0</v>
      </c>
      <c r="E123" s="338"/>
      <c r="F123" s="293">
        <v>2946122</v>
      </c>
    </row>
    <row r="124" spans="1:6" ht="15" customHeight="1" x14ac:dyDescent="0.25">
      <c r="A124" s="340" t="s">
        <v>448</v>
      </c>
      <c r="B124" s="337"/>
      <c r="C124" s="291">
        <v>2475974</v>
      </c>
      <c r="D124" s="341">
        <v>0</v>
      </c>
      <c r="E124" s="341"/>
      <c r="F124" s="291">
        <v>2475974</v>
      </c>
    </row>
    <row r="125" spans="1:6" ht="15" customHeight="1" x14ac:dyDescent="0.25">
      <c r="A125" s="340" t="s">
        <v>449</v>
      </c>
      <c r="B125" s="337"/>
      <c r="C125" s="291">
        <v>1770732</v>
      </c>
      <c r="D125" s="341">
        <v>0</v>
      </c>
      <c r="E125" s="341"/>
      <c r="F125" s="291">
        <v>1770732</v>
      </c>
    </row>
    <row r="126" spans="1:6" ht="15" customHeight="1" x14ac:dyDescent="0.25">
      <c r="A126" s="340" t="s">
        <v>450</v>
      </c>
      <c r="B126" s="337"/>
      <c r="C126" s="291">
        <v>705242</v>
      </c>
      <c r="D126" s="341">
        <v>0</v>
      </c>
      <c r="E126" s="341"/>
      <c r="F126" s="291">
        <v>705242</v>
      </c>
    </row>
    <row r="127" spans="1:6" ht="15" customHeight="1" x14ac:dyDescent="0.25">
      <c r="A127" s="340" t="s">
        <v>440</v>
      </c>
      <c r="B127" s="337"/>
      <c r="C127" s="291">
        <v>360358</v>
      </c>
      <c r="D127" s="341">
        <v>0</v>
      </c>
      <c r="E127" s="341"/>
      <c r="F127" s="291">
        <v>360358</v>
      </c>
    </row>
    <row r="128" spans="1:6" ht="15" customHeight="1" x14ac:dyDescent="0.25">
      <c r="A128" s="340" t="s">
        <v>441</v>
      </c>
      <c r="B128" s="337"/>
      <c r="C128" s="291">
        <v>6380</v>
      </c>
      <c r="D128" s="341">
        <v>0</v>
      </c>
      <c r="E128" s="341"/>
      <c r="F128" s="291">
        <v>6380</v>
      </c>
    </row>
    <row r="129" spans="1:6" ht="15" customHeight="1" x14ac:dyDescent="0.25">
      <c r="A129" s="340" t="s">
        <v>442</v>
      </c>
      <c r="B129" s="337"/>
      <c r="C129" s="291">
        <v>200236</v>
      </c>
      <c r="D129" s="341">
        <v>0</v>
      </c>
      <c r="E129" s="341"/>
      <c r="F129" s="291">
        <v>200236</v>
      </c>
    </row>
    <row r="130" spans="1:6" ht="30" customHeight="1" x14ac:dyDescent="0.25">
      <c r="A130" s="340" t="s">
        <v>445</v>
      </c>
      <c r="B130" s="337"/>
      <c r="C130" s="291">
        <v>125542</v>
      </c>
      <c r="D130" s="341">
        <v>0</v>
      </c>
      <c r="E130" s="341"/>
      <c r="F130" s="291">
        <v>125542</v>
      </c>
    </row>
    <row r="131" spans="1:6" ht="15" customHeight="1" x14ac:dyDescent="0.25">
      <c r="A131" s="340" t="s">
        <v>466</v>
      </c>
      <c r="B131" s="337"/>
      <c r="C131" s="291">
        <v>28200</v>
      </c>
      <c r="D131" s="341">
        <v>0</v>
      </c>
      <c r="E131" s="341"/>
      <c r="F131" s="291">
        <v>28200</v>
      </c>
    </row>
    <row r="132" spans="1:6" ht="15" customHeight="1" x14ac:dyDescent="0.25">
      <c r="A132" s="340" t="s">
        <v>453</v>
      </c>
      <c r="B132" s="337"/>
      <c r="C132" s="291">
        <v>109790</v>
      </c>
      <c r="D132" s="341">
        <v>0</v>
      </c>
      <c r="E132" s="341"/>
      <c r="F132" s="291">
        <v>109790</v>
      </c>
    </row>
    <row r="133" spans="1:6" ht="15" customHeight="1" x14ac:dyDescent="0.25">
      <c r="A133" s="340" t="s">
        <v>763</v>
      </c>
      <c r="B133" s="337"/>
      <c r="C133" s="291">
        <v>21500</v>
      </c>
      <c r="D133" s="341">
        <v>0</v>
      </c>
      <c r="E133" s="341"/>
      <c r="F133" s="291">
        <v>21500</v>
      </c>
    </row>
    <row r="134" spans="1:6" ht="15" customHeight="1" x14ac:dyDescent="0.25">
      <c r="A134" s="340" t="s">
        <v>454</v>
      </c>
      <c r="B134" s="337"/>
      <c r="C134" s="291">
        <v>88290</v>
      </c>
      <c r="D134" s="341">
        <v>0</v>
      </c>
      <c r="E134" s="341"/>
      <c r="F134" s="291">
        <v>88290</v>
      </c>
    </row>
    <row r="135" spans="1:6" ht="14.25" customHeight="1" x14ac:dyDescent="0.25"/>
    <row r="136" spans="1:6" ht="15" customHeight="1" x14ac:dyDescent="0.25">
      <c r="A136" s="336" t="s">
        <v>779</v>
      </c>
      <c r="B136" s="337"/>
      <c r="C136" s="337"/>
      <c r="D136" s="337"/>
      <c r="E136" s="337"/>
      <c r="F136" s="337"/>
    </row>
    <row r="137" spans="1:6" ht="15" customHeight="1" x14ac:dyDescent="0.25">
      <c r="A137" s="336" t="s">
        <v>439</v>
      </c>
      <c r="B137" s="337"/>
      <c r="C137" s="293">
        <v>2642406</v>
      </c>
      <c r="D137" s="338">
        <v>0</v>
      </c>
      <c r="E137" s="338"/>
      <c r="F137" s="293">
        <v>2642406</v>
      </c>
    </row>
    <row r="138" spans="1:6" ht="15" customHeight="1" x14ac:dyDescent="0.25">
      <c r="A138" s="340" t="s">
        <v>448</v>
      </c>
      <c r="B138" s="337"/>
      <c r="C138" s="291">
        <v>2314455</v>
      </c>
      <c r="D138" s="341">
        <v>0</v>
      </c>
      <c r="E138" s="341"/>
      <c r="F138" s="291">
        <v>2314455</v>
      </c>
    </row>
    <row r="139" spans="1:6" ht="15" customHeight="1" x14ac:dyDescent="0.25">
      <c r="A139" s="340" t="s">
        <v>449</v>
      </c>
      <c r="B139" s="337"/>
      <c r="C139" s="291">
        <v>1644601</v>
      </c>
      <c r="D139" s="341">
        <v>0</v>
      </c>
      <c r="E139" s="341"/>
      <c r="F139" s="291">
        <v>1644601</v>
      </c>
    </row>
    <row r="140" spans="1:6" ht="15" customHeight="1" x14ac:dyDescent="0.25">
      <c r="A140" s="340" t="s">
        <v>450</v>
      </c>
      <c r="B140" s="337"/>
      <c r="C140" s="291">
        <v>669854</v>
      </c>
      <c r="D140" s="341">
        <v>0</v>
      </c>
      <c r="E140" s="341"/>
      <c r="F140" s="291">
        <v>669854</v>
      </c>
    </row>
    <row r="141" spans="1:6" ht="15" customHeight="1" x14ac:dyDescent="0.25">
      <c r="A141" s="340" t="s">
        <v>440</v>
      </c>
      <c r="B141" s="337"/>
      <c r="C141" s="291">
        <v>283711</v>
      </c>
      <c r="D141" s="341">
        <v>0</v>
      </c>
      <c r="E141" s="341"/>
      <c r="F141" s="291">
        <v>283711</v>
      </c>
    </row>
    <row r="142" spans="1:6" ht="15" customHeight="1" x14ac:dyDescent="0.25">
      <c r="A142" s="340" t="s">
        <v>441</v>
      </c>
      <c r="B142" s="337"/>
      <c r="C142" s="291">
        <v>4310</v>
      </c>
      <c r="D142" s="341">
        <v>0</v>
      </c>
      <c r="E142" s="341"/>
      <c r="F142" s="291">
        <v>4310</v>
      </c>
    </row>
    <row r="143" spans="1:6" ht="15" customHeight="1" x14ac:dyDescent="0.25">
      <c r="A143" s="340" t="s">
        <v>442</v>
      </c>
      <c r="B143" s="337"/>
      <c r="C143" s="291">
        <v>133341</v>
      </c>
      <c r="D143" s="341">
        <v>0</v>
      </c>
      <c r="E143" s="341"/>
      <c r="F143" s="291">
        <v>133341</v>
      </c>
    </row>
    <row r="144" spans="1:6" ht="30" customHeight="1" x14ac:dyDescent="0.25">
      <c r="A144" s="340" t="s">
        <v>445</v>
      </c>
      <c r="B144" s="337"/>
      <c r="C144" s="291">
        <v>117860</v>
      </c>
      <c r="D144" s="341">
        <v>0</v>
      </c>
      <c r="E144" s="341"/>
      <c r="F144" s="291">
        <v>117860</v>
      </c>
    </row>
    <row r="145" spans="1:6" ht="15" customHeight="1" x14ac:dyDescent="0.25">
      <c r="A145" s="340" t="s">
        <v>466</v>
      </c>
      <c r="B145" s="337"/>
      <c r="C145" s="291">
        <v>28200</v>
      </c>
      <c r="D145" s="341">
        <v>0</v>
      </c>
      <c r="E145" s="341"/>
      <c r="F145" s="291">
        <v>28200</v>
      </c>
    </row>
    <row r="146" spans="1:6" ht="15" customHeight="1" x14ac:dyDescent="0.25">
      <c r="A146" s="340" t="s">
        <v>453</v>
      </c>
      <c r="B146" s="337"/>
      <c r="C146" s="291">
        <v>44240</v>
      </c>
      <c r="D146" s="341">
        <v>0</v>
      </c>
      <c r="E146" s="341"/>
      <c r="F146" s="291">
        <v>44240</v>
      </c>
    </row>
    <row r="147" spans="1:6" ht="15" customHeight="1" x14ac:dyDescent="0.25">
      <c r="A147" s="340" t="s">
        <v>454</v>
      </c>
      <c r="B147" s="337"/>
      <c r="C147" s="291">
        <v>44240</v>
      </c>
      <c r="D147" s="341">
        <v>0</v>
      </c>
      <c r="E147" s="341"/>
      <c r="F147" s="291">
        <v>44240</v>
      </c>
    </row>
    <row r="148" spans="1:6" ht="14.25" customHeight="1" x14ac:dyDescent="0.25"/>
    <row r="149" spans="1:6" ht="15" customHeight="1" x14ac:dyDescent="0.25">
      <c r="A149" s="336" t="s">
        <v>780</v>
      </c>
      <c r="B149" s="337"/>
      <c r="C149" s="337"/>
      <c r="D149" s="337"/>
      <c r="E149" s="337"/>
      <c r="F149" s="337"/>
    </row>
    <row r="150" spans="1:6" ht="15" customHeight="1" x14ac:dyDescent="0.25">
      <c r="A150" s="336" t="s">
        <v>439</v>
      </c>
      <c r="B150" s="337"/>
      <c r="C150" s="293">
        <v>298942</v>
      </c>
      <c r="D150" s="338">
        <v>0</v>
      </c>
      <c r="E150" s="338"/>
      <c r="F150" s="293">
        <v>298942</v>
      </c>
    </row>
    <row r="151" spans="1:6" ht="15" customHeight="1" x14ac:dyDescent="0.25">
      <c r="A151" s="340" t="s">
        <v>448</v>
      </c>
      <c r="B151" s="337"/>
      <c r="C151" s="291">
        <v>158987</v>
      </c>
      <c r="D151" s="341">
        <v>0</v>
      </c>
      <c r="E151" s="341"/>
      <c r="F151" s="291">
        <v>158987</v>
      </c>
    </row>
    <row r="152" spans="1:6" ht="15" customHeight="1" x14ac:dyDescent="0.25">
      <c r="A152" s="340" t="s">
        <v>449</v>
      </c>
      <c r="B152" s="337"/>
      <c r="C152" s="291">
        <v>124082</v>
      </c>
      <c r="D152" s="341">
        <v>0</v>
      </c>
      <c r="E152" s="341"/>
      <c r="F152" s="291">
        <v>124082</v>
      </c>
    </row>
    <row r="153" spans="1:6" ht="15" customHeight="1" x14ac:dyDescent="0.25">
      <c r="A153" s="340" t="s">
        <v>450</v>
      </c>
      <c r="B153" s="337"/>
      <c r="C153" s="291">
        <v>34905</v>
      </c>
      <c r="D153" s="341">
        <v>0</v>
      </c>
      <c r="E153" s="341"/>
      <c r="F153" s="291">
        <v>34905</v>
      </c>
    </row>
    <row r="154" spans="1:6" ht="15" customHeight="1" x14ac:dyDescent="0.25">
      <c r="A154" s="340" t="s">
        <v>440</v>
      </c>
      <c r="B154" s="337"/>
      <c r="C154" s="291">
        <v>74405</v>
      </c>
      <c r="D154" s="341">
        <v>0</v>
      </c>
      <c r="E154" s="341"/>
      <c r="F154" s="291">
        <v>74405</v>
      </c>
    </row>
    <row r="155" spans="1:6" ht="15" customHeight="1" x14ac:dyDescent="0.25">
      <c r="A155" s="340" t="s">
        <v>441</v>
      </c>
      <c r="B155" s="337"/>
      <c r="C155" s="291">
        <v>1750</v>
      </c>
      <c r="D155" s="341">
        <v>0</v>
      </c>
      <c r="E155" s="341"/>
      <c r="F155" s="291">
        <v>1750</v>
      </c>
    </row>
    <row r="156" spans="1:6" ht="15" customHeight="1" x14ac:dyDescent="0.25">
      <c r="A156" s="340" t="s">
        <v>442</v>
      </c>
      <c r="B156" s="337"/>
      <c r="C156" s="291">
        <v>66895</v>
      </c>
      <c r="D156" s="341">
        <v>0</v>
      </c>
      <c r="E156" s="341"/>
      <c r="F156" s="291">
        <v>66895</v>
      </c>
    </row>
    <row r="157" spans="1:6" ht="30" customHeight="1" x14ac:dyDescent="0.25">
      <c r="A157" s="340" t="s">
        <v>445</v>
      </c>
      <c r="B157" s="337"/>
      <c r="C157" s="291">
        <v>5760</v>
      </c>
      <c r="D157" s="341">
        <v>0</v>
      </c>
      <c r="E157" s="341"/>
      <c r="F157" s="291">
        <v>5760</v>
      </c>
    </row>
    <row r="158" spans="1:6" ht="15" customHeight="1" x14ac:dyDescent="0.25">
      <c r="A158" s="340" t="s">
        <v>453</v>
      </c>
      <c r="B158" s="337"/>
      <c r="C158" s="291">
        <v>65550</v>
      </c>
      <c r="D158" s="341">
        <v>0</v>
      </c>
      <c r="E158" s="341"/>
      <c r="F158" s="291">
        <v>65550</v>
      </c>
    </row>
    <row r="159" spans="1:6" ht="15" customHeight="1" x14ac:dyDescent="0.25">
      <c r="A159" s="340" t="s">
        <v>763</v>
      </c>
      <c r="B159" s="337"/>
      <c r="C159" s="291">
        <v>21500</v>
      </c>
      <c r="D159" s="341">
        <v>0</v>
      </c>
      <c r="E159" s="341"/>
      <c r="F159" s="291">
        <v>21500</v>
      </c>
    </row>
    <row r="160" spans="1:6" ht="15" customHeight="1" x14ac:dyDescent="0.25">
      <c r="A160" s="340" t="s">
        <v>454</v>
      </c>
      <c r="B160" s="337"/>
      <c r="C160" s="291">
        <v>44050</v>
      </c>
      <c r="D160" s="341">
        <v>0</v>
      </c>
      <c r="E160" s="341"/>
      <c r="F160" s="291">
        <v>44050</v>
      </c>
    </row>
    <row r="161" spans="1:6" ht="9.75" customHeight="1" x14ac:dyDescent="0.25"/>
    <row r="162" spans="1:6" ht="15" customHeight="1" x14ac:dyDescent="0.25">
      <c r="A162" s="336" t="s">
        <v>781</v>
      </c>
      <c r="B162" s="337"/>
      <c r="C162" s="337"/>
      <c r="D162" s="337"/>
      <c r="E162" s="337"/>
      <c r="F162" s="337"/>
    </row>
    <row r="163" spans="1:6" ht="15" customHeight="1" x14ac:dyDescent="0.25">
      <c r="A163" s="336" t="s">
        <v>439</v>
      </c>
      <c r="B163" s="337"/>
      <c r="C163" s="293">
        <v>4774</v>
      </c>
      <c r="D163" s="338">
        <v>0</v>
      </c>
      <c r="E163" s="338"/>
      <c r="F163" s="293">
        <v>4774</v>
      </c>
    </row>
    <row r="164" spans="1:6" ht="15" customHeight="1" x14ac:dyDescent="0.25">
      <c r="A164" s="340" t="s">
        <v>448</v>
      </c>
      <c r="B164" s="337"/>
      <c r="C164" s="291">
        <v>2532</v>
      </c>
      <c r="D164" s="341">
        <v>0</v>
      </c>
      <c r="E164" s="341"/>
      <c r="F164" s="291">
        <v>2532</v>
      </c>
    </row>
    <row r="165" spans="1:6" ht="15" customHeight="1" x14ac:dyDescent="0.25">
      <c r="A165" s="340" t="s">
        <v>449</v>
      </c>
      <c r="B165" s="337"/>
      <c r="C165" s="291">
        <v>2049</v>
      </c>
      <c r="D165" s="341">
        <v>0</v>
      </c>
      <c r="E165" s="341"/>
      <c r="F165" s="291">
        <v>2049</v>
      </c>
    </row>
    <row r="166" spans="1:6" ht="15" customHeight="1" x14ac:dyDescent="0.25">
      <c r="A166" s="340" t="s">
        <v>450</v>
      </c>
      <c r="B166" s="337"/>
      <c r="C166" s="291">
        <v>483</v>
      </c>
      <c r="D166" s="341">
        <v>0</v>
      </c>
      <c r="E166" s="341"/>
      <c r="F166" s="291">
        <v>483</v>
      </c>
    </row>
    <row r="167" spans="1:6" ht="15" customHeight="1" x14ac:dyDescent="0.25">
      <c r="A167" s="340" t="s">
        <v>440</v>
      </c>
      <c r="B167" s="337"/>
      <c r="C167" s="291">
        <v>2242</v>
      </c>
      <c r="D167" s="341">
        <v>0</v>
      </c>
      <c r="E167" s="341"/>
      <c r="F167" s="291">
        <v>2242</v>
      </c>
    </row>
    <row r="168" spans="1:6" ht="15" customHeight="1" x14ac:dyDescent="0.25">
      <c r="A168" s="340" t="s">
        <v>441</v>
      </c>
      <c r="B168" s="337"/>
      <c r="C168" s="291">
        <v>320</v>
      </c>
      <c r="D168" s="341">
        <v>0</v>
      </c>
      <c r="E168" s="341"/>
      <c r="F168" s="291">
        <v>320</v>
      </c>
    </row>
    <row r="169" spans="1:6" ht="30" customHeight="1" x14ac:dyDescent="0.25">
      <c r="A169" s="340" t="s">
        <v>445</v>
      </c>
      <c r="B169" s="337"/>
      <c r="C169" s="291">
        <v>1922</v>
      </c>
      <c r="D169" s="341">
        <v>0</v>
      </c>
      <c r="E169" s="341"/>
      <c r="F169" s="291">
        <v>1922</v>
      </c>
    </row>
    <row r="170" spans="1:6" ht="11.25" customHeight="1" x14ac:dyDescent="0.25"/>
    <row r="171" spans="1:6" ht="15" customHeight="1" x14ac:dyDescent="0.25">
      <c r="A171" s="336" t="s">
        <v>447</v>
      </c>
      <c r="B171" s="337"/>
      <c r="C171" s="337"/>
      <c r="D171" s="337"/>
      <c r="E171" s="337"/>
      <c r="F171" s="337"/>
    </row>
    <row r="172" spans="1:6" ht="15" customHeight="1" x14ac:dyDescent="0.25">
      <c r="A172" s="336" t="s">
        <v>439</v>
      </c>
      <c r="B172" s="337"/>
      <c r="C172" s="293">
        <v>2057486</v>
      </c>
      <c r="D172" s="338">
        <v>7789</v>
      </c>
      <c r="E172" s="339"/>
      <c r="F172" s="293">
        <v>2065275</v>
      </c>
    </row>
    <row r="173" spans="1:6" ht="15" customHeight="1" x14ac:dyDescent="0.25">
      <c r="A173" s="340" t="s">
        <v>448</v>
      </c>
      <c r="B173" s="337"/>
      <c r="C173" s="291">
        <v>193341</v>
      </c>
      <c r="D173" s="341">
        <v>0</v>
      </c>
      <c r="E173" s="341"/>
      <c r="F173" s="291">
        <v>193341</v>
      </c>
    </row>
    <row r="174" spans="1:6" ht="15" customHeight="1" x14ac:dyDescent="0.25">
      <c r="A174" s="340" t="s">
        <v>449</v>
      </c>
      <c r="B174" s="337"/>
      <c r="C174" s="291">
        <v>149207</v>
      </c>
      <c r="D174" s="341">
        <v>0</v>
      </c>
      <c r="E174" s="341"/>
      <c r="F174" s="291">
        <v>149207</v>
      </c>
    </row>
    <row r="175" spans="1:6" ht="15" customHeight="1" x14ac:dyDescent="0.25">
      <c r="A175" s="340" t="s">
        <v>450</v>
      </c>
      <c r="B175" s="337"/>
      <c r="C175" s="291">
        <v>44134</v>
      </c>
      <c r="D175" s="341">
        <v>0</v>
      </c>
      <c r="E175" s="341"/>
      <c r="F175" s="291">
        <v>44134</v>
      </c>
    </row>
    <row r="176" spans="1:6" ht="15" customHeight="1" x14ac:dyDescent="0.25">
      <c r="A176" s="340" t="s">
        <v>440</v>
      </c>
      <c r="B176" s="337"/>
      <c r="C176" s="291">
        <v>444109</v>
      </c>
      <c r="D176" s="341">
        <v>-1011</v>
      </c>
      <c r="E176" s="339"/>
      <c r="F176" s="291">
        <v>443098</v>
      </c>
    </row>
    <row r="177" spans="1:6" ht="15" customHeight="1" x14ac:dyDescent="0.25">
      <c r="A177" s="340" t="s">
        <v>441</v>
      </c>
      <c r="B177" s="337"/>
      <c r="C177" s="291">
        <v>6100</v>
      </c>
      <c r="D177" s="341">
        <v>0</v>
      </c>
      <c r="E177" s="341"/>
      <c r="F177" s="291">
        <v>6100</v>
      </c>
    </row>
    <row r="178" spans="1:6" ht="15" customHeight="1" x14ac:dyDescent="0.25">
      <c r="A178" s="340" t="s">
        <v>442</v>
      </c>
      <c r="B178" s="337"/>
      <c r="C178" s="291">
        <v>382059</v>
      </c>
      <c r="D178" s="341">
        <v>-9011</v>
      </c>
      <c r="E178" s="339"/>
      <c r="F178" s="291">
        <v>373048</v>
      </c>
    </row>
    <row r="179" spans="1:6" ht="30" customHeight="1" x14ac:dyDescent="0.25">
      <c r="A179" s="340" t="s">
        <v>445</v>
      </c>
      <c r="B179" s="337"/>
      <c r="C179" s="291">
        <v>35900</v>
      </c>
      <c r="D179" s="341">
        <v>8000</v>
      </c>
      <c r="E179" s="339"/>
      <c r="F179" s="291">
        <v>43900</v>
      </c>
    </row>
    <row r="180" spans="1:6" ht="15" customHeight="1" x14ac:dyDescent="0.25">
      <c r="A180" s="340" t="s">
        <v>466</v>
      </c>
      <c r="B180" s="337"/>
      <c r="C180" s="291">
        <v>20050</v>
      </c>
      <c r="D180" s="341">
        <v>0</v>
      </c>
      <c r="E180" s="341"/>
      <c r="F180" s="291">
        <v>20050</v>
      </c>
    </row>
    <row r="181" spans="1:6" ht="15" customHeight="1" x14ac:dyDescent="0.25">
      <c r="A181" s="340" t="s">
        <v>451</v>
      </c>
      <c r="B181" s="337"/>
      <c r="C181" s="291">
        <v>1365990</v>
      </c>
      <c r="D181" s="341">
        <v>0</v>
      </c>
      <c r="E181" s="341"/>
      <c r="F181" s="291">
        <v>1365990</v>
      </c>
    </row>
    <row r="182" spans="1:6" ht="16.5" customHeight="1" x14ac:dyDescent="0.25">
      <c r="A182" s="340" t="s">
        <v>458</v>
      </c>
      <c r="B182" s="337"/>
      <c r="C182" s="291">
        <v>59020</v>
      </c>
      <c r="D182" s="341">
        <v>0</v>
      </c>
      <c r="E182" s="341"/>
      <c r="F182" s="291">
        <v>59020</v>
      </c>
    </row>
    <row r="183" spans="1:6" ht="30" customHeight="1" x14ac:dyDescent="0.25">
      <c r="A183" s="340" t="s">
        <v>452</v>
      </c>
      <c r="B183" s="337"/>
      <c r="C183" s="291">
        <v>1306970</v>
      </c>
      <c r="D183" s="341">
        <v>0</v>
      </c>
      <c r="E183" s="341"/>
      <c r="F183" s="291">
        <v>1306970</v>
      </c>
    </row>
    <row r="184" spans="1:6" ht="15" customHeight="1" x14ac:dyDescent="0.25">
      <c r="A184" s="340" t="s">
        <v>453</v>
      </c>
      <c r="B184" s="337"/>
      <c r="C184" s="291">
        <v>51936</v>
      </c>
      <c r="D184" s="341">
        <v>8800</v>
      </c>
      <c r="E184" s="339"/>
      <c r="F184" s="291">
        <v>60736</v>
      </c>
    </row>
    <row r="185" spans="1:6" ht="15" customHeight="1" x14ac:dyDescent="0.25">
      <c r="A185" s="340" t="s">
        <v>763</v>
      </c>
      <c r="B185" s="337"/>
      <c r="C185" s="291">
        <v>2786</v>
      </c>
      <c r="D185" s="341">
        <v>3500</v>
      </c>
      <c r="E185" s="339"/>
      <c r="F185" s="291">
        <v>6286</v>
      </c>
    </row>
    <row r="186" spans="1:6" ht="15" customHeight="1" x14ac:dyDescent="0.25">
      <c r="A186" s="340" t="s">
        <v>454</v>
      </c>
      <c r="B186" s="337"/>
      <c r="C186" s="291">
        <v>49150</v>
      </c>
      <c r="D186" s="341">
        <v>5300</v>
      </c>
      <c r="E186" s="339"/>
      <c r="F186" s="291">
        <v>54450</v>
      </c>
    </row>
    <row r="187" spans="1:6" ht="30" customHeight="1" x14ac:dyDescent="0.25">
      <c r="A187" s="340" t="s">
        <v>764</v>
      </c>
      <c r="B187" s="337"/>
      <c r="C187" s="291">
        <v>2110</v>
      </c>
      <c r="D187" s="341">
        <v>0</v>
      </c>
      <c r="E187" s="341"/>
      <c r="F187" s="291">
        <v>2110</v>
      </c>
    </row>
    <row r="188" spans="1:6" ht="15" customHeight="1" x14ac:dyDescent="0.25">
      <c r="A188" s="340" t="s">
        <v>765</v>
      </c>
      <c r="B188" s="337"/>
      <c r="C188" s="291">
        <v>2110</v>
      </c>
      <c r="D188" s="341">
        <v>0</v>
      </c>
      <c r="E188" s="341"/>
      <c r="F188" s="291">
        <v>2110</v>
      </c>
    </row>
    <row r="189" spans="1:6" ht="9" customHeight="1" x14ac:dyDescent="0.25"/>
    <row r="190" spans="1:6" ht="15" customHeight="1" x14ac:dyDescent="0.25">
      <c r="A190" s="336" t="s">
        <v>456</v>
      </c>
      <c r="B190" s="337"/>
      <c r="C190" s="337"/>
      <c r="D190" s="337"/>
      <c r="E190" s="337"/>
      <c r="F190" s="337"/>
    </row>
    <row r="191" spans="1:6" ht="15" customHeight="1" x14ac:dyDescent="0.25">
      <c r="A191" s="336" t="s">
        <v>439</v>
      </c>
      <c r="B191" s="337"/>
      <c r="C191" s="293">
        <v>278500</v>
      </c>
      <c r="D191" s="338">
        <v>-10900</v>
      </c>
      <c r="E191" s="339"/>
      <c r="F191" s="293">
        <v>267600</v>
      </c>
    </row>
    <row r="192" spans="1:6" ht="15" customHeight="1" x14ac:dyDescent="0.25">
      <c r="A192" s="340" t="s">
        <v>440</v>
      </c>
      <c r="B192" s="337"/>
      <c r="C192" s="291">
        <v>248500</v>
      </c>
      <c r="D192" s="341">
        <v>-10900</v>
      </c>
      <c r="E192" s="339"/>
      <c r="F192" s="291">
        <v>237600</v>
      </c>
    </row>
    <row r="193" spans="1:6" ht="15" customHeight="1" x14ac:dyDescent="0.25">
      <c r="A193" s="340" t="s">
        <v>442</v>
      </c>
      <c r="B193" s="337"/>
      <c r="C193" s="291">
        <v>243600</v>
      </c>
      <c r="D193" s="341">
        <v>-10900</v>
      </c>
      <c r="E193" s="339"/>
      <c r="F193" s="291">
        <v>232700</v>
      </c>
    </row>
    <row r="194" spans="1:6" ht="30" customHeight="1" x14ac:dyDescent="0.25">
      <c r="A194" s="340" t="s">
        <v>445</v>
      </c>
      <c r="B194" s="337"/>
      <c r="C194" s="291">
        <v>4900</v>
      </c>
      <c r="D194" s="341">
        <v>0</v>
      </c>
      <c r="E194" s="341"/>
      <c r="F194" s="291">
        <v>4900</v>
      </c>
    </row>
    <row r="195" spans="1:6" ht="15" customHeight="1" x14ac:dyDescent="0.25">
      <c r="A195" s="340" t="s">
        <v>453</v>
      </c>
      <c r="B195" s="337"/>
      <c r="C195" s="291">
        <v>30000</v>
      </c>
      <c r="D195" s="341">
        <v>0</v>
      </c>
      <c r="E195" s="341"/>
      <c r="F195" s="291">
        <v>30000</v>
      </c>
    </row>
    <row r="196" spans="1:6" ht="15" customHeight="1" x14ac:dyDescent="0.25">
      <c r="A196" s="340" t="s">
        <v>454</v>
      </c>
      <c r="B196" s="337"/>
      <c r="C196" s="291">
        <v>30000</v>
      </c>
      <c r="D196" s="341">
        <v>0</v>
      </c>
      <c r="E196" s="341"/>
      <c r="F196" s="291">
        <v>30000</v>
      </c>
    </row>
    <row r="197" spans="1:6" ht="12.75" customHeight="1" x14ac:dyDescent="0.25"/>
    <row r="198" spans="1:6" ht="15" customHeight="1" x14ac:dyDescent="0.25">
      <c r="A198" s="336" t="s">
        <v>782</v>
      </c>
      <c r="B198" s="337"/>
      <c r="C198" s="337"/>
      <c r="D198" s="337"/>
      <c r="E198" s="337"/>
      <c r="F198" s="337"/>
    </row>
    <row r="199" spans="1:6" ht="15" customHeight="1" x14ac:dyDescent="0.25">
      <c r="A199" s="336" t="s">
        <v>439</v>
      </c>
      <c r="B199" s="337"/>
      <c r="C199" s="293">
        <v>1306970</v>
      </c>
      <c r="D199" s="338">
        <v>0</v>
      </c>
      <c r="E199" s="338"/>
      <c r="F199" s="293">
        <v>1306970</v>
      </c>
    </row>
    <row r="200" spans="1:6" ht="15" customHeight="1" x14ac:dyDescent="0.25">
      <c r="A200" s="340" t="s">
        <v>451</v>
      </c>
      <c r="B200" s="337"/>
      <c r="C200" s="291">
        <v>1306970</v>
      </c>
      <c r="D200" s="341">
        <v>0</v>
      </c>
      <c r="E200" s="341"/>
      <c r="F200" s="291">
        <v>1306970</v>
      </c>
    </row>
    <row r="201" spans="1:6" ht="30" customHeight="1" x14ac:dyDescent="0.25">
      <c r="A201" s="340" t="s">
        <v>452</v>
      </c>
      <c r="B201" s="337"/>
      <c r="C201" s="291">
        <v>1306970</v>
      </c>
      <c r="D201" s="341">
        <v>0</v>
      </c>
      <c r="E201" s="341"/>
      <c r="F201" s="291">
        <v>1306970</v>
      </c>
    </row>
    <row r="202" spans="1:6" ht="11.25" customHeight="1" x14ac:dyDescent="0.25"/>
    <row r="203" spans="1:6" ht="15" customHeight="1" x14ac:dyDescent="0.25">
      <c r="A203" s="336" t="s">
        <v>783</v>
      </c>
      <c r="B203" s="337"/>
      <c r="C203" s="337"/>
      <c r="D203" s="337"/>
      <c r="E203" s="337"/>
      <c r="F203" s="337"/>
    </row>
    <row r="204" spans="1:6" ht="15" customHeight="1" x14ac:dyDescent="0.25">
      <c r="A204" s="336" t="s">
        <v>439</v>
      </c>
      <c r="B204" s="337"/>
      <c r="C204" s="293">
        <v>350808</v>
      </c>
      <c r="D204" s="338">
        <v>18689</v>
      </c>
      <c r="E204" s="339"/>
      <c r="F204" s="293">
        <v>369497</v>
      </c>
    </row>
    <row r="205" spans="1:6" ht="15" customHeight="1" x14ac:dyDescent="0.25">
      <c r="A205" s="340" t="s">
        <v>448</v>
      </c>
      <c r="B205" s="337"/>
      <c r="C205" s="291">
        <v>193341</v>
      </c>
      <c r="D205" s="341">
        <v>0</v>
      </c>
      <c r="E205" s="341"/>
      <c r="F205" s="291">
        <v>193341</v>
      </c>
    </row>
    <row r="206" spans="1:6" ht="15" customHeight="1" x14ac:dyDescent="0.25">
      <c r="A206" s="340" t="s">
        <v>449</v>
      </c>
      <c r="B206" s="337"/>
      <c r="C206" s="291">
        <v>149207</v>
      </c>
      <c r="D206" s="341">
        <v>0</v>
      </c>
      <c r="E206" s="341"/>
      <c r="F206" s="291">
        <v>149207</v>
      </c>
    </row>
    <row r="207" spans="1:6" ht="15" customHeight="1" x14ac:dyDescent="0.25">
      <c r="A207" s="340" t="s">
        <v>450</v>
      </c>
      <c r="B207" s="337"/>
      <c r="C207" s="291">
        <v>44134</v>
      </c>
      <c r="D207" s="341">
        <v>0</v>
      </c>
      <c r="E207" s="341"/>
      <c r="F207" s="291">
        <v>44134</v>
      </c>
    </row>
    <row r="208" spans="1:6" ht="15" customHeight="1" x14ac:dyDescent="0.25">
      <c r="A208" s="340" t="s">
        <v>440</v>
      </c>
      <c r="B208" s="337"/>
      <c r="C208" s="291">
        <v>148031</v>
      </c>
      <c r="D208" s="341">
        <v>9889</v>
      </c>
      <c r="E208" s="339"/>
      <c r="F208" s="291">
        <v>157920</v>
      </c>
    </row>
    <row r="209" spans="1:6" ht="15" customHeight="1" x14ac:dyDescent="0.25">
      <c r="A209" s="340" t="s">
        <v>441</v>
      </c>
      <c r="B209" s="337"/>
      <c r="C209" s="291">
        <v>6100</v>
      </c>
      <c r="D209" s="341">
        <v>0</v>
      </c>
      <c r="E209" s="341"/>
      <c r="F209" s="291">
        <v>6100</v>
      </c>
    </row>
    <row r="210" spans="1:6" ht="15" customHeight="1" x14ac:dyDescent="0.25">
      <c r="A210" s="340" t="s">
        <v>442</v>
      </c>
      <c r="B210" s="337"/>
      <c r="C210" s="291">
        <v>98631</v>
      </c>
      <c r="D210" s="341">
        <v>1889</v>
      </c>
      <c r="E210" s="339"/>
      <c r="F210" s="291">
        <v>100520</v>
      </c>
    </row>
    <row r="211" spans="1:6" ht="30" customHeight="1" x14ac:dyDescent="0.25">
      <c r="A211" s="340" t="s">
        <v>445</v>
      </c>
      <c r="B211" s="337"/>
      <c r="C211" s="291">
        <v>31000</v>
      </c>
      <c r="D211" s="341">
        <v>8000</v>
      </c>
      <c r="E211" s="339"/>
      <c r="F211" s="291">
        <v>39000</v>
      </c>
    </row>
    <row r="212" spans="1:6" ht="15" customHeight="1" x14ac:dyDescent="0.25">
      <c r="A212" s="340" t="s">
        <v>466</v>
      </c>
      <c r="B212" s="337"/>
      <c r="C212" s="291">
        <v>12300</v>
      </c>
      <c r="D212" s="341">
        <v>0</v>
      </c>
      <c r="E212" s="341"/>
      <c r="F212" s="291">
        <v>12300</v>
      </c>
    </row>
    <row r="213" spans="1:6" ht="15" customHeight="1" x14ac:dyDescent="0.25">
      <c r="A213" s="340" t="s">
        <v>453</v>
      </c>
      <c r="B213" s="337"/>
      <c r="C213" s="291">
        <v>9436</v>
      </c>
      <c r="D213" s="341">
        <v>8800</v>
      </c>
      <c r="E213" s="339"/>
      <c r="F213" s="291">
        <v>18236</v>
      </c>
    </row>
    <row r="214" spans="1:6" ht="15" customHeight="1" x14ac:dyDescent="0.25">
      <c r="A214" s="340" t="s">
        <v>763</v>
      </c>
      <c r="B214" s="337"/>
      <c r="C214" s="291">
        <v>2786</v>
      </c>
      <c r="D214" s="341">
        <v>3500</v>
      </c>
      <c r="E214" s="339"/>
      <c r="F214" s="291">
        <v>6286</v>
      </c>
    </row>
    <row r="215" spans="1:6" ht="15" customHeight="1" x14ac:dyDescent="0.25">
      <c r="A215" s="340" t="s">
        <v>454</v>
      </c>
      <c r="B215" s="337"/>
      <c r="C215" s="291">
        <v>6650</v>
      </c>
      <c r="D215" s="341">
        <v>5300</v>
      </c>
      <c r="E215" s="339"/>
      <c r="F215" s="291">
        <v>11950</v>
      </c>
    </row>
    <row r="216" spans="1:6" ht="14.25" customHeight="1" x14ac:dyDescent="0.25"/>
    <row r="217" spans="1:6" ht="15" customHeight="1" x14ac:dyDescent="0.25">
      <c r="A217" s="336" t="s">
        <v>784</v>
      </c>
      <c r="B217" s="337"/>
      <c r="C217" s="337"/>
      <c r="D217" s="337"/>
      <c r="E217" s="337"/>
      <c r="F217" s="337"/>
    </row>
    <row r="218" spans="1:6" ht="15" customHeight="1" x14ac:dyDescent="0.25">
      <c r="A218" s="336" t="s">
        <v>439</v>
      </c>
      <c r="B218" s="337"/>
      <c r="C218" s="293">
        <v>60078</v>
      </c>
      <c r="D218" s="338">
        <v>0</v>
      </c>
      <c r="E218" s="338"/>
      <c r="F218" s="293">
        <v>60078</v>
      </c>
    </row>
    <row r="219" spans="1:6" ht="15" customHeight="1" x14ac:dyDescent="0.25">
      <c r="A219" s="340" t="s">
        <v>440</v>
      </c>
      <c r="B219" s="337"/>
      <c r="C219" s="291">
        <v>47578</v>
      </c>
      <c r="D219" s="341">
        <v>0</v>
      </c>
      <c r="E219" s="341"/>
      <c r="F219" s="291">
        <v>47578</v>
      </c>
    </row>
    <row r="220" spans="1:6" ht="15" customHeight="1" x14ac:dyDescent="0.25">
      <c r="A220" s="340" t="s">
        <v>442</v>
      </c>
      <c r="B220" s="337"/>
      <c r="C220" s="291">
        <v>39828</v>
      </c>
      <c r="D220" s="341">
        <v>0</v>
      </c>
      <c r="E220" s="341"/>
      <c r="F220" s="291">
        <v>39828</v>
      </c>
    </row>
    <row r="221" spans="1:6" ht="15" customHeight="1" x14ac:dyDescent="0.25">
      <c r="A221" s="340" t="s">
        <v>466</v>
      </c>
      <c r="B221" s="337"/>
      <c r="C221" s="291">
        <v>7750</v>
      </c>
      <c r="D221" s="341">
        <v>0</v>
      </c>
      <c r="E221" s="341"/>
      <c r="F221" s="291">
        <v>7750</v>
      </c>
    </row>
    <row r="222" spans="1:6" ht="15" customHeight="1" x14ac:dyDescent="0.25">
      <c r="A222" s="340" t="s">
        <v>453</v>
      </c>
      <c r="B222" s="337"/>
      <c r="C222" s="291">
        <v>12500</v>
      </c>
      <c r="D222" s="341">
        <v>0</v>
      </c>
      <c r="E222" s="341"/>
      <c r="F222" s="291">
        <v>12500</v>
      </c>
    </row>
    <row r="223" spans="1:6" ht="15" customHeight="1" x14ac:dyDescent="0.25">
      <c r="A223" s="340" t="s">
        <v>454</v>
      </c>
      <c r="B223" s="337"/>
      <c r="C223" s="291">
        <v>12500</v>
      </c>
      <c r="D223" s="341">
        <v>0</v>
      </c>
      <c r="E223" s="341"/>
      <c r="F223" s="291">
        <v>12500</v>
      </c>
    </row>
    <row r="224" spans="1:6" ht="14.25" customHeight="1" x14ac:dyDescent="0.25"/>
    <row r="225" spans="1:6" ht="15" customHeight="1" x14ac:dyDescent="0.25">
      <c r="A225" s="336" t="s">
        <v>785</v>
      </c>
      <c r="B225" s="337"/>
      <c r="C225" s="337"/>
      <c r="D225" s="337"/>
      <c r="E225" s="337"/>
      <c r="F225" s="337"/>
    </row>
    <row r="226" spans="1:6" ht="15" customHeight="1" x14ac:dyDescent="0.25">
      <c r="A226" s="336" t="s">
        <v>439</v>
      </c>
      <c r="B226" s="337"/>
      <c r="C226" s="293">
        <v>59020</v>
      </c>
      <c r="D226" s="338">
        <v>0</v>
      </c>
      <c r="E226" s="338"/>
      <c r="F226" s="293">
        <v>59020</v>
      </c>
    </row>
    <row r="227" spans="1:6" ht="15" customHeight="1" x14ac:dyDescent="0.25">
      <c r="A227" s="340" t="s">
        <v>451</v>
      </c>
      <c r="B227" s="337"/>
      <c r="C227" s="291">
        <v>59020</v>
      </c>
      <c r="D227" s="341">
        <v>0</v>
      </c>
      <c r="E227" s="341"/>
      <c r="F227" s="291">
        <v>59020</v>
      </c>
    </row>
    <row r="228" spans="1:6" ht="17.25" customHeight="1" x14ac:dyDescent="0.25">
      <c r="A228" s="340" t="s">
        <v>458</v>
      </c>
      <c r="B228" s="337"/>
      <c r="C228" s="291">
        <v>59020</v>
      </c>
      <c r="D228" s="341">
        <v>0</v>
      </c>
      <c r="E228" s="341"/>
      <c r="F228" s="291">
        <v>59020</v>
      </c>
    </row>
    <row r="229" spans="1:6" ht="14.25" customHeight="1" x14ac:dyDescent="0.25"/>
    <row r="230" spans="1:6" ht="15" customHeight="1" x14ac:dyDescent="0.25">
      <c r="A230" s="336" t="s">
        <v>786</v>
      </c>
      <c r="B230" s="337"/>
      <c r="C230" s="337"/>
      <c r="D230" s="337"/>
      <c r="E230" s="337"/>
      <c r="F230" s="337"/>
    </row>
    <row r="231" spans="1:6" ht="15" customHeight="1" x14ac:dyDescent="0.25">
      <c r="A231" s="336" t="s">
        <v>439</v>
      </c>
      <c r="B231" s="337"/>
      <c r="C231" s="293">
        <v>2110</v>
      </c>
      <c r="D231" s="338">
        <v>0</v>
      </c>
      <c r="E231" s="338"/>
      <c r="F231" s="293">
        <v>2110</v>
      </c>
    </row>
    <row r="232" spans="1:6" ht="30" customHeight="1" x14ac:dyDescent="0.25">
      <c r="A232" s="340" t="s">
        <v>764</v>
      </c>
      <c r="B232" s="337"/>
      <c r="C232" s="291">
        <v>2110</v>
      </c>
      <c r="D232" s="341">
        <v>0</v>
      </c>
      <c r="E232" s="341"/>
      <c r="F232" s="291">
        <v>2110</v>
      </c>
    </row>
    <row r="233" spans="1:6" ht="15" customHeight="1" x14ac:dyDescent="0.25">
      <c r="A233" s="340" t="s">
        <v>765</v>
      </c>
      <c r="B233" s="337"/>
      <c r="C233" s="291">
        <v>2110</v>
      </c>
      <c r="D233" s="341">
        <v>0</v>
      </c>
      <c r="E233" s="341"/>
      <c r="F233" s="291">
        <v>2110</v>
      </c>
    </row>
    <row r="234" spans="1:6" ht="14.25" customHeight="1" x14ac:dyDescent="0.25"/>
    <row r="235" spans="1:6" ht="15" customHeight="1" x14ac:dyDescent="0.25">
      <c r="A235" s="336" t="s">
        <v>457</v>
      </c>
      <c r="B235" s="337"/>
      <c r="C235" s="337"/>
      <c r="D235" s="337"/>
      <c r="E235" s="337"/>
      <c r="F235" s="337"/>
    </row>
    <row r="236" spans="1:6" ht="15" customHeight="1" x14ac:dyDescent="0.25">
      <c r="A236" s="336" t="s">
        <v>439</v>
      </c>
      <c r="B236" s="337"/>
      <c r="C236" s="293">
        <v>1508636</v>
      </c>
      <c r="D236" s="338">
        <v>184149</v>
      </c>
      <c r="E236" s="339"/>
      <c r="F236" s="293">
        <v>1692785</v>
      </c>
    </row>
    <row r="237" spans="1:6" ht="15" customHeight="1" x14ac:dyDescent="0.25">
      <c r="A237" s="340" t="s">
        <v>440</v>
      </c>
      <c r="B237" s="337"/>
      <c r="C237" s="291">
        <v>1148565</v>
      </c>
      <c r="D237" s="341">
        <v>12570</v>
      </c>
      <c r="E237" s="339"/>
      <c r="F237" s="291">
        <v>1161135</v>
      </c>
    </row>
    <row r="238" spans="1:6" ht="15" customHeight="1" x14ac:dyDescent="0.25">
      <c r="A238" s="340" t="s">
        <v>441</v>
      </c>
      <c r="B238" s="337"/>
      <c r="C238" s="291">
        <v>10765</v>
      </c>
      <c r="D238" s="341">
        <v>0</v>
      </c>
      <c r="E238" s="341"/>
      <c r="F238" s="291">
        <v>10765</v>
      </c>
    </row>
    <row r="239" spans="1:6" ht="15" customHeight="1" x14ac:dyDescent="0.25">
      <c r="A239" s="340" t="s">
        <v>442</v>
      </c>
      <c r="B239" s="337"/>
      <c r="C239" s="291">
        <v>1137800</v>
      </c>
      <c r="D239" s="341">
        <v>12570</v>
      </c>
      <c r="E239" s="339"/>
      <c r="F239" s="291">
        <v>1150370</v>
      </c>
    </row>
    <row r="240" spans="1:6" ht="15" customHeight="1" x14ac:dyDescent="0.25">
      <c r="A240" s="340" t="s">
        <v>451</v>
      </c>
      <c r="B240" s="337"/>
      <c r="C240" s="291">
        <v>300071</v>
      </c>
      <c r="D240" s="341">
        <v>0</v>
      </c>
      <c r="E240" s="341"/>
      <c r="F240" s="291">
        <v>300071</v>
      </c>
    </row>
    <row r="241" spans="1:6" ht="15" customHeight="1" x14ac:dyDescent="0.25">
      <c r="A241" s="340" t="s">
        <v>458</v>
      </c>
      <c r="B241" s="337"/>
      <c r="C241" s="291">
        <v>300071</v>
      </c>
      <c r="D241" s="341">
        <v>0</v>
      </c>
      <c r="E241" s="341"/>
      <c r="F241" s="291">
        <v>300071</v>
      </c>
    </row>
    <row r="242" spans="1:6" ht="15" customHeight="1" x14ac:dyDescent="0.25">
      <c r="A242" s="340" t="s">
        <v>453</v>
      </c>
      <c r="B242" s="337"/>
      <c r="C242" s="291">
        <v>60000</v>
      </c>
      <c r="D242" s="341">
        <v>0</v>
      </c>
      <c r="E242" s="341"/>
      <c r="F242" s="291">
        <v>60000</v>
      </c>
    </row>
    <row r="243" spans="1:6" ht="15" customHeight="1" x14ac:dyDescent="0.25">
      <c r="A243" s="340" t="s">
        <v>454</v>
      </c>
      <c r="B243" s="337"/>
      <c r="C243" s="291">
        <v>60000</v>
      </c>
      <c r="D243" s="341">
        <v>0</v>
      </c>
      <c r="E243" s="341"/>
      <c r="F243" s="291">
        <v>60000</v>
      </c>
    </row>
    <row r="244" spans="1:6" ht="30" customHeight="1" x14ac:dyDescent="0.25">
      <c r="A244" s="340" t="s">
        <v>764</v>
      </c>
      <c r="B244" s="337"/>
      <c r="C244" s="291">
        <v>0</v>
      </c>
      <c r="D244" s="341">
        <v>171579</v>
      </c>
      <c r="E244" s="339"/>
      <c r="F244" s="291">
        <v>171579</v>
      </c>
    </row>
    <row r="245" spans="1:6" ht="15" customHeight="1" x14ac:dyDescent="0.25">
      <c r="A245" s="340" t="s">
        <v>767</v>
      </c>
      <c r="B245" s="337"/>
      <c r="C245" s="291">
        <v>0</v>
      </c>
      <c r="D245" s="341">
        <v>171579</v>
      </c>
      <c r="E245" s="339"/>
      <c r="F245" s="291">
        <v>171579</v>
      </c>
    </row>
    <row r="246" spans="1:6" ht="9.75" customHeight="1" x14ac:dyDescent="0.25"/>
    <row r="247" spans="1:6" ht="15" customHeight="1" x14ac:dyDescent="0.25">
      <c r="A247" s="336" t="s">
        <v>787</v>
      </c>
      <c r="B247" s="337"/>
      <c r="C247" s="337"/>
      <c r="D247" s="337"/>
      <c r="E247" s="337"/>
      <c r="F247" s="337"/>
    </row>
    <row r="248" spans="1:6" ht="15" customHeight="1" x14ac:dyDescent="0.25">
      <c r="A248" s="336" t="s">
        <v>439</v>
      </c>
      <c r="B248" s="337"/>
      <c r="C248" s="293">
        <v>693200</v>
      </c>
      <c r="D248" s="338">
        <v>0</v>
      </c>
      <c r="E248" s="338"/>
      <c r="F248" s="293">
        <v>693200</v>
      </c>
    </row>
    <row r="249" spans="1:6" ht="15" customHeight="1" x14ac:dyDescent="0.25">
      <c r="A249" s="340" t="s">
        <v>440</v>
      </c>
      <c r="B249" s="337"/>
      <c r="C249" s="291">
        <v>693200</v>
      </c>
      <c r="D249" s="341">
        <v>0</v>
      </c>
      <c r="E249" s="341"/>
      <c r="F249" s="291">
        <v>693200</v>
      </c>
    </row>
    <row r="250" spans="1:6" ht="15" customHeight="1" x14ac:dyDescent="0.25">
      <c r="A250" s="340" t="s">
        <v>442</v>
      </c>
      <c r="B250" s="337"/>
      <c r="C250" s="291">
        <v>693200</v>
      </c>
      <c r="D250" s="341">
        <v>0</v>
      </c>
      <c r="E250" s="341"/>
      <c r="F250" s="291">
        <v>693200</v>
      </c>
    </row>
    <row r="251" spans="1:6" ht="9.75" customHeight="1" x14ac:dyDescent="0.25"/>
    <row r="252" spans="1:6" ht="15" customHeight="1" x14ac:dyDescent="0.25">
      <c r="A252" s="336" t="s">
        <v>788</v>
      </c>
      <c r="B252" s="337"/>
      <c r="C252" s="337"/>
      <c r="D252" s="337"/>
      <c r="E252" s="337"/>
      <c r="F252" s="337"/>
    </row>
    <row r="253" spans="1:6" ht="15" customHeight="1" x14ac:dyDescent="0.25">
      <c r="A253" s="336" t="s">
        <v>439</v>
      </c>
      <c r="B253" s="337"/>
      <c r="C253" s="293">
        <v>300071</v>
      </c>
      <c r="D253" s="338">
        <v>0</v>
      </c>
      <c r="E253" s="338"/>
      <c r="F253" s="293">
        <v>300071</v>
      </c>
    </row>
    <row r="254" spans="1:6" ht="15" customHeight="1" x14ac:dyDescent="0.25">
      <c r="A254" s="340" t="s">
        <v>451</v>
      </c>
      <c r="B254" s="337"/>
      <c r="C254" s="291">
        <v>300071</v>
      </c>
      <c r="D254" s="341">
        <v>0</v>
      </c>
      <c r="E254" s="341"/>
      <c r="F254" s="291">
        <v>300071</v>
      </c>
    </row>
    <row r="255" spans="1:6" ht="15" customHeight="1" x14ac:dyDescent="0.25">
      <c r="A255" s="340" t="s">
        <v>458</v>
      </c>
      <c r="B255" s="337"/>
      <c r="C255" s="291">
        <v>300071</v>
      </c>
      <c r="D255" s="341">
        <v>0</v>
      </c>
      <c r="E255" s="341"/>
      <c r="F255" s="291">
        <v>300071</v>
      </c>
    </row>
    <row r="256" spans="1:6" ht="6.75" customHeight="1" x14ac:dyDescent="0.25"/>
    <row r="257" spans="1:6" ht="15" customHeight="1" x14ac:dyDescent="0.25">
      <c r="A257" s="336" t="s">
        <v>459</v>
      </c>
      <c r="B257" s="337"/>
      <c r="C257" s="337"/>
      <c r="D257" s="337"/>
      <c r="E257" s="337"/>
      <c r="F257" s="337"/>
    </row>
    <row r="258" spans="1:6" ht="15" customHeight="1" x14ac:dyDescent="0.25">
      <c r="A258" s="336" t="s">
        <v>439</v>
      </c>
      <c r="B258" s="337"/>
      <c r="C258" s="293">
        <v>487800</v>
      </c>
      <c r="D258" s="338">
        <v>8300</v>
      </c>
      <c r="E258" s="339"/>
      <c r="F258" s="293">
        <v>496100</v>
      </c>
    </row>
    <row r="259" spans="1:6" ht="15" customHeight="1" x14ac:dyDescent="0.25">
      <c r="A259" s="340" t="s">
        <v>440</v>
      </c>
      <c r="B259" s="337"/>
      <c r="C259" s="291">
        <v>427800</v>
      </c>
      <c r="D259" s="341">
        <v>8300</v>
      </c>
      <c r="E259" s="339"/>
      <c r="F259" s="291">
        <v>436100</v>
      </c>
    </row>
    <row r="260" spans="1:6" ht="15" customHeight="1" x14ac:dyDescent="0.25">
      <c r="A260" s="340" t="s">
        <v>442</v>
      </c>
      <c r="B260" s="337"/>
      <c r="C260" s="291">
        <v>427800</v>
      </c>
      <c r="D260" s="341">
        <v>8300</v>
      </c>
      <c r="E260" s="339"/>
      <c r="F260" s="291">
        <v>436100</v>
      </c>
    </row>
    <row r="261" spans="1:6" ht="15" customHeight="1" x14ac:dyDescent="0.25">
      <c r="A261" s="340" t="s">
        <v>453</v>
      </c>
      <c r="B261" s="337"/>
      <c r="C261" s="291">
        <v>60000</v>
      </c>
      <c r="D261" s="341">
        <v>0</v>
      </c>
      <c r="E261" s="341"/>
      <c r="F261" s="291">
        <v>60000</v>
      </c>
    </row>
    <row r="262" spans="1:6" ht="15" customHeight="1" x14ac:dyDescent="0.25">
      <c r="A262" s="340" t="s">
        <v>454</v>
      </c>
      <c r="B262" s="337"/>
      <c r="C262" s="291">
        <v>60000</v>
      </c>
      <c r="D262" s="341">
        <v>0</v>
      </c>
      <c r="E262" s="341"/>
      <c r="F262" s="291">
        <v>60000</v>
      </c>
    </row>
    <row r="263" spans="1:6" ht="14.25" customHeight="1" x14ac:dyDescent="0.25"/>
    <row r="264" spans="1:6" ht="15.75" customHeight="1" x14ac:dyDescent="0.25">
      <c r="A264" s="336" t="s">
        <v>789</v>
      </c>
      <c r="B264" s="337"/>
      <c r="C264" s="337"/>
      <c r="D264" s="337"/>
      <c r="E264" s="337"/>
      <c r="F264" s="337"/>
    </row>
    <row r="265" spans="1:6" ht="15" customHeight="1" x14ac:dyDescent="0.25">
      <c r="A265" s="336" t="s">
        <v>439</v>
      </c>
      <c r="B265" s="337"/>
      <c r="C265" s="293">
        <v>0</v>
      </c>
      <c r="D265" s="338">
        <v>171579</v>
      </c>
      <c r="E265" s="339"/>
      <c r="F265" s="293">
        <v>171579</v>
      </c>
    </row>
    <row r="266" spans="1:6" ht="30" customHeight="1" x14ac:dyDescent="0.25">
      <c r="A266" s="340" t="s">
        <v>764</v>
      </c>
      <c r="B266" s="337"/>
      <c r="C266" s="291">
        <v>0</v>
      </c>
      <c r="D266" s="341">
        <v>171579</v>
      </c>
      <c r="E266" s="339"/>
      <c r="F266" s="291">
        <v>171579</v>
      </c>
    </row>
    <row r="267" spans="1:6" ht="15" customHeight="1" x14ac:dyDescent="0.25">
      <c r="A267" s="340" t="s">
        <v>767</v>
      </c>
      <c r="B267" s="337"/>
      <c r="C267" s="291">
        <v>0</v>
      </c>
      <c r="D267" s="341">
        <v>171579</v>
      </c>
      <c r="E267" s="339"/>
      <c r="F267" s="291">
        <v>171579</v>
      </c>
    </row>
    <row r="268" spans="1:6" ht="14.25" customHeight="1" x14ac:dyDescent="0.25"/>
    <row r="269" spans="1:6" ht="15" customHeight="1" x14ac:dyDescent="0.25">
      <c r="A269" s="336" t="s">
        <v>790</v>
      </c>
      <c r="B269" s="337"/>
      <c r="C269" s="337"/>
      <c r="D269" s="337"/>
      <c r="E269" s="337"/>
      <c r="F269" s="337"/>
    </row>
    <row r="270" spans="1:6" ht="15" customHeight="1" x14ac:dyDescent="0.25">
      <c r="A270" s="336" t="s">
        <v>439</v>
      </c>
      <c r="B270" s="337"/>
      <c r="C270" s="293">
        <v>27565</v>
      </c>
      <c r="D270" s="338">
        <v>4270</v>
      </c>
      <c r="E270" s="339"/>
      <c r="F270" s="293">
        <v>31835</v>
      </c>
    </row>
    <row r="271" spans="1:6" ht="15" customHeight="1" x14ac:dyDescent="0.25">
      <c r="A271" s="340" t="s">
        <v>440</v>
      </c>
      <c r="B271" s="337"/>
      <c r="C271" s="291">
        <v>27565</v>
      </c>
      <c r="D271" s="341">
        <v>4270</v>
      </c>
      <c r="E271" s="339"/>
      <c r="F271" s="291">
        <v>31835</v>
      </c>
    </row>
    <row r="272" spans="1:6" ht="15" customHeight="1" x14ac:dyDescent="0.25">
      <c r="A272" s="340" t="s">
        <v>441</v>
      </c>
      <c r="B272" s="337"/>
      <c r="C272" s="291">
        <v>10765</v>
      </c>
      <c r="D272" s="341">
        <v>0</v>
      </c>
      <c r="E272" s="341"/>
      <c r="F272" s="291">
        <v>10765</v>
      </c>
    </row>
    <row r="273" spans="1:6" ht="15" customHeight="1" x14ac:dyDescent="0.25">
      <c r="A273" s="340" t="s">
        <v>442</v>
      </c>
      <c r="B273" s="337"/>
      <c r="C273" s="291">
        <v>16800</v>
      </c>
      <c r="D273" s="341">
        <v>4270</v>
      </c>
      <c r="E273" s="339"/>
      <c r="F273" s="291">
        <v>21070</v>
      </c>
    </row>
    <row r="274" spans="1:6" ht="14.25" customHeight="1" x14ac:dyDescent="0.25"/>
    <row r="275" spans="1:6" ht="15" customHeight="1" x14ac:dyDescent="0.25">
      <c r="A275" s="336" t="s">
        <v>791</v>
      </c>
      <c r="B275" s="337"/>
      <c r="C275" s="337"/>
      <c r="D275" s="337"/>
      <c r="E275" s="337"/>
      <c r="F275" s="337"/>
    </row>
    <row r="276" spans="1:6" ht="15" customHeight="1" x14ac:dyDescent="0.25">
      <c r="A276" s="336" t="s">
        <v>439</v>
      </c>
      <c r="B276" s="337"/>
      <c r="C276" s="293">
        <v>3713534</v>
      </c>
      <c r="D276" s="338">
        <v>28400</v>
      </c>
      <c r="E276" s="339"/>
      <c r="F276" s="293">
        <v>3741934</v>
      </c>
    </row>
    <row r="277" spans="1:6" ht="15" customHeight="1" x14ac:dyDescent="0.25">
      <c r="A277" s="340" t="s">
        <v>448</v>
      </c>
      <c r="B277" s="337"/>
      <c r="C277" s="291">
        <v>676449</v>
      </c>
      <c r="D277" s="341">
        <v>0</v>
      </c>
      <c r="E277" s="341"/>
      <c r="F277" s="291">
        <v>676449</v>
      </c>
    </row>
    <row r="278" spans="1:6" ht="15" customHeight="1" x14ac:dyDescent="0.25">
      <c r="A278" s="340" t="s">
        <v>449</v>
      </c>
      <c r="B278" s="337"/>
      <c r="C278" s="291">
        <v>522930</v>
      </c>
      <c r="D278" s="341">
        <v>0</v>
      </c>
      <c r="E278" s="341"/>
      <c r="F278" s="291">
        <v>522930</v>
      </c>
    </row>
    <row r="279" spans="1:6" ht="15" customHeight="1" x14ac:dyDescent="0.25">
      <c r="A279" s="340" t="s">
        <v>450</v>
      </c>
      <c r="B279" s="337"/>
      <c r="C279" s="291">
        <v>153519</v>
      </c>
      <c r="D279" s="341">
        <v>0</v>
      </c>
      <c r="E279" s="341"/>
      <c r="F279" s="291">
        <v>153519</v>
      </c>
    </row>
    <row r="280" spans="1:6" ht="15" customHeight="1" x14ac:dyDescent="0.25">
      <c r="A280" s="340" t="s">
        <v>440</v>
      </c>
      <c r="B280" s="337"/>
      <c r="C280" s="291">
        <v>1846598</v>
      </c>
      <c r="D280" s="341">
        <v>2600</v>
      </c>
      <c r="E280" s="339"/>
      <c r="F280" s="291">
        <v>1849198</v>
      </c>
    </row>
    <row r="281" spans="1:6" ht="15" customHeight="1" x14ac:dyDescent="0.25">
      <c r="A281" s="340" t="s">
        <v>441</v>
      </c>
      <c r="B281" s="337"/>
      <c r="C281" s="291">
        <v>6970</v>
      </c>
      <c r="D281" s="341">
        <v>0</v>
      </c>
      <c r="E281" s="341"/>
      <c r="F281" s="291">
        <v>6970</v>
      </c>
    </row>
    <row r="282" spans="1:6" ht="15" customHeight="1" x14ac:dyDescent="0.25">
      <c r="A282" s="340" t="s">
        <v>442</v>
      </c>
      <c r="B282" s="337"/>
      <c r="C282" s="291">
        <v>1713378</v>
      </c>
      <c r="D282" s="341">
        <v>2600</v>
      </c>
      <c r="E282" s="339"/>
      <c r="F282" s="291">
        <v>1715978</v>
      </c>
    </row>
    <row r="283" spans="1:6" ht="30" customHeight="1" x14ac:dyDescent="0.25">
      <c r="A283" s="340" t="s">
        <v>445</v>
      </c>
      <c r="B283" s="337"/>
      <c r="C283" s="291">
        <v>110250</v>
      </c>
      <c r="D283" s="341">
        <v>0</v>
      </c>
      <c r="E283" s="341"/>
      <c r="F283" s="291">
        <v>110250</v>
      </c>
    </row>
    <row r="284" spans="1:6" ht="15" customHeight="1" x14ac:dyDescent="0.25">
      <c r="A284" s="340" t="s">
        <v>466</v>
      </c>
      <c r="B284" s="337"/>
      <c r="C284" s="291">
        <v>16000</v>
      </c>
      <c r="D284" s="341">
        <v>0</v>
      </c>
      <c r="E284" s="341"/>
      <c r="F284" s="291">
        <v>16000</v>
      </c>
    </row>
    <row r="285" spans="1:6" ht="15" customHeight="1" x14ac:dyDescent="0.25">
      <c r="A285" s="340" t="s">
        <v>451</v>
      </c>
      <c r="B285" s="337"/>
      <c r="C285" s="291">
        <v>311740</v>
      </c>
      <c r="D285" s="341">
        <v>0</v>
      </c>
      <c r="E285" s="341"/>
      <c r="F285" s="291">
        <v>311740</v>
      </c>
    </row>
    <row r="286" spans="1:6" x14ac:dyDescent="0.25">
      <c r="A286" s="340" t="s">
        <v>458</v>
      </c>
      <c r="B286" s="337"/>
      <c r="C286" s="291">
        <v>311740</v>
      </c>
      <c r="D286" s="341">
        <v>0</v>
      </c>
      <c r="E286" s="341"/>
      <c r="F286" s="291">
        <v>311740</v>
      </c>
    </row>
    <row r="287" spans="1:6" ht="15" customHeight="1" x14ac:dyDescent="0.25">
      <c r="A287" s="340" t="s">
        <v>453</v>
      </c>
      <c r="B287" s="337"/>
      <c r="C287" s="291">
        <v>878747</v>
      </c>
      <c r="D287" s="341">
        <v>25800</v>
      </c>
      <c r="E287" s="339"/>
      <c r="F287" s="291">
        <v>904547</v>
      </c>
    </row>
    <row r="288" spans="1:6" ht="15" customHeight="1" x14ac:dyDescent="0.25">
      <c r="A288" s="340" t="s">
        <v>763</v>
      </c>
      <c r="B288" s="337"/>
      <c r="C288" s="291">
        <v>22400</v>
      </c>
      <c r="D288" s="341">
        <v>0</v>
      </c>
      <c r="E288" s="341"/>
      <c r="F288" s="291">
        <v>22400</v>
      </c>
    </row>
    <row r="289" spans="1:6" ht="15" customHeight="1" x14ac:dyDescent="0.25">
      <c r="A289" s="340" t="s">
        <v>454</v>
      </c>
      <c r="B289" s="337"/>
      <c r="C289" s="291">
        <v>856347</v>
      </c>
      <c r="D289" s="341">
        <v>25800</v>
      </c>
      <c r="E289" s="339"/>
      <c r="F289" s="291">
        <v>882147</v>
      </c>
    </row>
    <row r="290" spans="1:6" ht="14.25" customHeight="1" x14ac:dyDescent="0.25"/>
    <row r="291" spans="1:6" ht="15" customHeight="1" x14ac:dyDescent="0.25">
      <c r="A291" s="336" t="s">
        <v>792</v>
      </c>
      <c r="B291" s="337"/>
      <c r="C291" s="337"/>
      <c r="D291" s="337"/>
      <c r="E291" s="337"/>
      <c r="F291" s="337"/>
    </row>
    <row r="292" spans="1:6" ht="15" customHeight="1" x14ac:dyDescent="0.25">
      <c r="A292" s="336" t="s">
        <v>439</v>
      </c>
      <c r="B292" s="337"/>
      <c r="C292" s="293">
        <v>645047</v>
      </c>
      <c r="D292" s="338">
        <v>0</v>
      </c>
      <c r="E292" s="338"/>
      <c r="F292" s="293">
        <v>645047</v>
      </c>
    </row>
    <row r="293" spans="1:6" ht="15" customHeight="1" x14ac:dyDescent="0.25">
      <c r="A293" s="340" t="s">
        <v>440</v>
      </c>
      <c r="B293" s="337"/>
      <c r="C293" s="291">
        <v>10000</v>
      </c>
      <c r="D293" s="341">
        <v>0</v>
      </c>
      <c r="E293" s="341"/>
      <c r="F293" s="291">
        <v>10000</v>
      </c>
    </row>
    <row r="294" spans="1:6" ht="15" customHeight="1" x14ac:dyDescent="0.25">
      <c r="A294" s="340" t="s">
        <v>442</v>
      </c>
      <c r="B294" s="337"/>
      <c r="C294" s="291">
        <v>10000</v>
      </c>
      <c r="D294" s="341">
        <v>0</v>
      </c>
      <c r="E294" s="341"/>
      <c r="F294" s="291">
        <v>10000</v>
      </c>
    </row>
    <row r="295" spans="1:6" ht="15" customHeight="1" x14ac:dyDescent="0.25">
      <c r="A295" s="340" t="s">
        <v>453</v>
      </c>
      <c r="B295" s="337"/>
      <c r="C295" s="291">
        <v>635047</v>
      </c>
      <c r="D295" s="341">
        <v>0</v>
      </c>
      <c r="E295" s="341"/>
      <c r="F295" s="291">
        <v>635047</v>
      </c>
    </row>
    <row r="296" spans="1:6" ht="15" customHeight="1" x14ac:dyDescent="0.25">
      <c r="A296" s="340" t="s">
        <v>454</v>
      </c>
      <c r="B296" s="337"/>
      <c r="C296" s="291">
        <v>635047</v>
      </c>
      <c r="D296" s="341">
        <v>0</v>
      </c>
      <c r="E296" s="341"/>
      <c r="F296" s="291">
        <v>635047</v>
      </c>
    </row>
    <row r="297" spans="1:6" ht="14.25" customHeight="1" x14ac:dyDescent="0.25"/>
    <row r="298" spans="1:6" ht="15" customHeight="1" x14ac:dyDescent="0.25">
      <c r="A298" s="336" t="s">
        <v>793</v>
      </c>
      <c r="B298" s="337"/>
      <c r="C298" s="337"/>
      <c r="D298" s="337"/>
      <c r="E298" s="337"/>
      <c r="F298" s="337"/>
    </row>
    <row r="299" spans="1:6" ht="15" customHeight="1" x14ac:dyDescent="0.25">
      <c r="A299" s="336" t="s">
        <v>439</v>
      </c>
      <c r="B299" s="337"/>
      <c r="C299" s="293">
        <v>579000</v>
      </c>
      <c r="D299" s="338">
        <v>0</v>
      </c>
      <c r="E299" s="338"/>
      <c r="F299" s="293">
        <v>579000</v>
      </c>
    </row>
    <row r="300" spans="1:6" ht="15" customHeight="1" x14ac:dyDescent="0.25">
      <c r="A300" s="340" t="s">
        <v>440</v>
      </c>
      <c r="B300" s="337"/>
      <c r="C300" s="291">
        <v>539400</v>
      </c>
      <c r="D300" s="341">
        <v>0</v>
      </c>
      <c r="E300" s="341"/>
      <c r="F300" s="291">
        <v>539400</v>
      </c>
    </row>
    <row r="301" spans="1:6" ht="15" customHeight="1" x14ac:dyDescent="0.25">
      <c r="A301" s="340" t="s">
        <v>442</v>
      </c>
      <c r="B301" s="337"/>
      <c r="C301" s="291">
        <v>539400</v>
      </c>
      <c r="D301" s="341">
        <v>0</v>
      </c>
      <c r="E301" s="341"/>
      <c r="F301" s="291">
        <v>539400</v>
      </c>
    </row>
    <row r="302" spans="1:6" ht="15" customHeight="1" x14ac:dyDescent="0.25">
      <c r="A302" s="340" t="s">
        <v>453</v>
      </c>
      <c r="B302" s="337"/>
      <c r="C302" s="291">
        <v>39600</v>
      </c>
      <c r="D302" s="341">
        <v>0</v>
      </c>
      <c r="E302" s="341"/>
      <c r="F302" s="291">
        <v>39600</v>
      </c>
    </row>
    <row r="303" spans="1:6" ht="15" customHeight="1" x14ac:dyDescent="0.25">
      <c r="A303" s="340" t="s">
        <v>454</v>
      </c>
      <c r="B303" s="337"/>
      <c r="C303" s="291">
        <v>39600</v>
      </c>
      <c r="D303" s="341">
        <v>0</v>
      </c>
      <c r="E303" s="341"/>
      <c r="F303" s="291">
        <v>39600</v>
      </c>
    </row>
    <row r="304" spans="1:6" ht="14.25" customHeight="1" x14ac:dyDescent="0.25"/>
    <row r="305" spans="1:6" ht="15" customHeight="1" x14ac:dyDescent="0.25">
      <c r="A305" s="336" t="s">
        <v>794</v>
      </c>
      <c r="B305" s="337"/>
      <c r="C305" s="337"/>
      <c r="D305" s="337"/>
      <c r="E305" s="337"/>
      <c r="F305" s="337"/>
    </row>
    <row r="306" spans="1:6" ht="15" customHeight="1" x14ac:dyDescent="0.25">
      <c r="A306" s="336" t="s">
        <v>439</v>
      </c>
      <c r="B306" s="337"/>
      <c r="C306" s="293">
        <v>839647</v>
      </c>
      <c r="D306" s="338">
        <v>0</v>
      </c>
      <c r="E306" s="338"/>
      <c r="F306" s="293">
        <v>839647</v>
      </c>
    </row>
    <row r="307" spans="1:6" ht="15" customHeight="1" x14ac:dyDescent="0.25">
      <c r="A307" s="340" t="s">
        <v>448</v>
      </c>
      <c r="B307" s="337"/>
      <c r="C307" s="291">
        <v>676449</v>
      </c>
      <c r="D307" s="341">
        <v>0</v>
      </c>
      <c r="E307" s="341"/>
      <c r="F307" s="291">
        <v>676449</v>
      </c>
    </row>
    <row r="308" spans="1:6" ht="15" customHeight="1" x14ac:dyDescent="0.25">
      <c r="A308" s="340" t="s">
        <v>449</v>
      </c>
      <c r="B308" s="337"/>
      <c r="C308" s="291">
        <v>522930</v>
      </c>
      <c r="D308" s="341">
        <v>0</v>
      </c>
      <c r="E308" s="341"/>
      <c r="F308" s="291">
        <v>522930</v>
      </c>
    </row>
    <row r="309" spans="1:6" ht="15" customHeight="1" x14ac:dyDescent="0.25">
      <c r="A309" s="340" t="s">
        <v>450</v>
      </c>
      <c r="B309" s="337"/>
      <c r="C309" s="291">
        <v>153519</v>
      </c>
      <c r="D309" s="341">
        <v>0</v>
      </c>
      <c r="E309" s="341"/>
      <c r="F309" s="291">
        <v>153519</v>
      </c>
    </row>
    <row r="310" spans="1:6" ht="15" customHeight="1" x14ac:dyDescent="0.25">
      <c r="A310" s="340" t="s">
        <v>440</v>
      </c>
      <c r="B310" s="337"/>
      <c r="C310" s="291">
        <v>127498</v>
      </c>
      <c r="D310" s="341">
        <v>0</v>
      </c>
      <c r="E310" s="341"/>
      <c r="F310" s="291">
        <v>127498</v>
      </c>
    </row>
    <row r="311" spans="1:6" ht="15" customHeight="1" x14ac:dyDescent="0.25">
      <c r="A311" s="340" t="s">
        <v>441</v>
      </c>
      <c r="B311" s="337"/>
      <c r="C311" s="291">
        <v>6970</v>
      </c>
      <c r="D311" s="341">
        <v>0</v>
      </c>
      <c r="E311" s="341"/>
      <c r="F311" s="291">
        <v>6970</v>
      </c>
    </row>
    <row r="312" spans="1:6" ht="15" customHeight="1" x14ac:dyDescent="0.25">
      <c r="A312" s="340" t="s">
        <v>442</v>
      </c>
      <c r="B312" s="337"/>
      <c r="C312" s="291">
        <v>76928</v>
      </c>
      <c r="D312" s="341">
        <v>0</v>
      </c>
      <c r="E312" s="341"/>
      <c r="F312" s="291">
        <v>76928</v>
      </c>
    </row>
    <row r="313" spans="1:6" ht="30" customHeight="1" x14ac:dyDescent="0.25">
      <c r="A313" s="340" t="s">
        <v>445</v>
      </c>
      <c r="B313" s="337"/>
      <c r="C313" s="291">
        <v>27600</v>
      </c>
      <c r="D313" s="341">
        <v>0</v>
      </c>
      <c r="E313" s="341"/>
      <c r="F313" s="291">
        <v>27600</v>
      </c>
    </row>
    <row r="314" spans="1:6" ht="15" customHeight="1" x14ac:dyDescent="0.25">
      <c r="A314" s="340" t="s">
        <v>466</v>
      </c>
      <c r="B314" s="337"/>
      <c r="C314" s="291">
        <v>16000</v>
      </c>
      <c r="D314" s="341">
        <v>0</v>
      </c>
      <c r="E314" s="341"/>
      <c r="F314" s="291">
        <v>16000</v>
      </c>
    </row>
    <row r="315" spans="1:6" ht="15" customHeight="1" x14ac:dyDescent="0.25">
      <c r="A315" s="340" t="s">
        <v>453</v>
      </c>
      <c r="B315" s="337"/>
      <c r="C315" s="291">
        <v>35700</v>
      </c>
      <c r="D315" s="341">
        <v>0</v>
      </c>
      <c r="E315" s="341"/>
      <c r="F315" s="291">
        <v>35700</v>
      </c>
    </row>
    <row r="316" spans="1:6" ht="15" customHeight="1" x14ac:dyDescent="0.25">
      <c r="A316" s="340" t="s">
        <v>763</v>
      </c>
      <c r="B316" s="337"/>
      <c r="C316" s="291">
        <v>22400</v>
      </c>
      <c r="D316" s="341">
        <v>0</v>
      </c>
      <c r="E316" s="341"/>
      <c r="F316" s="291">
        <v>22400</v>
      </c>
    </row>
    <row r="317" spans="1:6" ht="15" customHeight="1" x14ac:dyDescent="0.25">
      <c r="A317" s="340" t="s">
        <v>454</v>
      </c>
      <c r="B317" s="337"/>
      <c r="C317" s="291">
        <v>13300</v>
      </c>
      <c r="D317" s="341">
        <v>0</v>
      </c>
      <c r="E317" s="341"/>
      <c r="F317" s="291">
        <v>13300</v>
      </c>
    </row>
    <row r="318" spans="1:6" ht="14.25" customHeight="1" x14ac:dyDescent="0.25"/>
    <row r="319" spans="1:6" ht="15" customHeight="1" x14ac:dyDescent="0.25">
      <c r="A319" s="336" t="s">
        <v>795</v>
      </c>
      <c r="B319" s="337"/>
      <c r="C319" s="337"/>
      <c r="D319" s="337"/>
      <c r="E319" s="337"/>
      <c r="F319" s="337"/>
    </row>
    <row r="320" spans="1:6" ht="15" customHeight="1" x14ac:dyDescent="0.25">
      <c r="A320" s="336" t="s">
        <v>439</v>
      </c>
      <c r="B320" s="337"/>
      <c r="C320" s="293">
        <v>1073400</v>
      </c>
      <c r="D320" s="338">
        <v>28400</v>
      </c>
      <c r="E320" s="339"/>
      <c r="F320" s="293">
        <v>1101800</v>
      </c>
    </row>
    <row r="321" spans="1:6" ht="15" customHeight="1" x14ac:dyDescent="0.25">
      <c r="A321" s="340" t="s">
        <v>440</v>
      </c>
      <c r="B321" s="337"/>
      <c r="C321" s="291">
        <v>938700</v>
      </c>
      <c r="D321" s="341">
        <v>2600</v>
      </c>
      <c r="E321" s="339"/>
      <c r="F321" s="291">
        <v>941300</v>
      </c>
    </row>
    <row r="322" spans="1:6" ht="15" customHeight="1" x14ac:dyDescent="0.25">
      <c r="A322" s="340" t="s">
        <v>442</v>
      </c>
      <c r="B322" s="337"/>
      <c r="C322" s="291">
        <v>856050</v>
      </c>
      <c r="D322" s="341">
        <v>2600</v>
      </c>
      <c r="E322" s="339"/>
      <c r="F322" s="291">
        <v>858650</v>
      </c>
    </row>
    <row r="323" spans="1:6" ht="30" customHeight="1" x14ac:dyDescent="0.25">
      <c r="A323" s="340" t="s">
        <v>445</v>
      </c>
      <c r="B323" s="337"/>
      <c r="C323" s="291">
        <v>82650</v>
      </c>
      <c r="D323" s="341">
        <v>0</v>
      </c>
      <c r="E323" s="341"/>
      <c r="F323" s="291">
        <v>82650</v>
      </c>
    </row>
    <row r="324" spans="1:6" ht="15" customHeight="1" x14ac:dyDescent="0.25">
      <c r="A324" s="340" t="s">
        <v>453</v>
      </c>
      <c r="B324" s="337"/>
      <c r="C324" s="291">
        <v>134700</v>
      </c>
      <c r="D324" s="341">
        <v>25800</v>
      </c>
      <c r="E324" s="339"/>
      <c r="F324" s="291">
        <v>160500</v>
      </c>
    </row>
    <row r="325" spans="1:6" ht="15" customHeight="1" x14ac:dyDescent="0.25">
      <c r="A325" s="340" t="s">
        <v>454</v>
      </c>
      <c r="B325" s="337"/>
      <c r="C325" s="291">
        <v>134700</v>
      </c>
      <c r="D325" s="341">
        <v>25800</v>
      </c>
      <c r="E325" s="339"/>
      <c r="F325" s="291">
        <v>160500</v>
      </c>
    </row>
    <row r="326" spans="1:6" ht="14.25" customHeight="1" x14ac:dyDescent="0.25"/>
    <row r="327" spans="1:6" ht="15" customHeight="1" x14ac:dyDescent="0.25">
      <c r="A327" s="336" t="s">
        <v>796</v>
      </c>
      <c r="B327" s="337"/>
      <c r="C327" s="337"/>
      <c r="D327" s="337"/>
      <c r="E327" s="337"/>
      <c r="F327" s="337"/>
    </row>
    <row r="328" spans="1:6" ht="15" customHeight="1" x14ac:dyDescent="0.25">
      <c r="A328" s="336" t="s">
        <v>439</v>
      </c>
      <c r="B328" s="337"/>
      <c r="C328" s="293">
        <v>311740</v>
      </c>
      <c r="D328" s="338">
        <v>0</v>
      </c>
      <c r="E328" s="338"/>
      <c r="F328" s="293">
        <v>311740</v>
      </c>
    </row>
    <row r="329" spans="1:6" ht="15" customHeight="1" x14ac:dyDescent="0.25">
      <c r="A329" s="340" t="s">
        <v>451</v>
      </c>
      <c r="B329" s="337"/>
      <c r="C329" s="291">
        <v>311740</v>
      </c>
      <c r="D329" s="341">
        <v>0</v>
      </c>
      <c r="E329" s="341"/>
      <c r="F329" s="291">
        <v>311740</v>
      </c>
    </row>
    <row r="330" spans="1:6" x14ac:dyDescent="0.25">
      <c r="A330" s="340" t="s">
        <v>458</v>
      </c>
      <c r="B330" s="337"/>
      <c r="C330" s="291">
        <v>311740</v>
      </c>
      <c r="D330" s="341">
        <v>0</v>
      </c>
      <c r="E330" s="341"/>
      <c r="F330" s="291">
        <v>311740</v>
      </c>
    </row>
    <row r="331" spans="1:6" ht="14.25" customHeight="1" x14ac:dyDescent="0.25"/>
    <row r="332" spans="1:6" ht="15" customHeight="1" x14ac:dyDescent="0.25">
      <c r="A332" s="336" t="s">
        <v>797</v>
      </c>
      <c r="B332" s="337"/>
      <c r="C332" s="337"/>
      <c r="D332" s="337"/>
      <c r="E332" s="337"/>
      <c r="F332" s="337"/>
    </row>
    <row r="333" spans="1:6" ht="15" customHeight="1" x14ac:dyDescent="0.25">
      <c r="A333" s="336" t="s">
        <v>439</v>
      </c>
      <c r="B333" s="337"/>
      <c r="C333" s="293">
        <v>220000</v>
      </c>
      <c r="D333" s="338">
        <v>0</v>
      </c>
      <c r="E333" s="338"/>
      <c r="F333" s="293">
        <v>220000</v>
      </c>
    </row>
    <row r="334" spans="1:6" ht="15" customHeight="1" x14ac:dyDescent="0.25">
      <c r="A334" s="340" t="s">
        <v>440</v>
      </c>
      <c r="B334" s="337"/>
      <c r="C334" s="291">
        <v>205500</v>
      </c>
      <c r="D334" s="341">
        <v>0</v>
      </c>
      <c r="E334" s="341"/>
      <c r="F334" s="291">
        <v>205500</v>
      </c>
    </row>
    <row r="335" spans="1:6" ht="15" customHeight="1" x14ac:dyDescent="0.25">
      <c r="A335" s="340" t="s">
        <v>442</v>
      </c>
      <c r="B335" s="337"/>
      <c r="C335" s="291">
        <v>205500</v>
      </c>
      <c r="D335" s="341">
        <v>0</v>
      </c>
      <c r="E335" s="341"/>
      <c r="F335" s="291">
        <v>205500</v>
      </c>
    </row>
    <row r="336" spans="1:6" ht="15" customHeight="1" x14ac:dyDescent="0.25">
      <c r="A336" s="340" t="s">
        <v>453</v>
      </c>
      <c r="B336" s="337"/>
      <c r="C336" s="291">
        <v>14500</v>
      </c>
      <c r="D336" s="341">
        <v>0</v>
      </c>
      <c r="E336" s="341"/>
      <c r="F336" s="291">
        <v>14500</v>
      </c>
    </row>
    <row r="337" spans="1:6" ht="15" customHeight="1" x14ac:dyDescent="0.25">
      <c r="A337" s="340" t="s">
        <v>454</v>
      </c>
      <c r="B337" s="337"/>
      <c r="C337" s="291">
        <v>14500</v>
      </c>
      <c r="D337" s="341">
        <v>0</v>
      </c>
      <c r="E337" s="341"/>
      <c r="F337" s="291">
        <v>14500</v>
      </c>
    </row>
    <row r="338" spans="1:6" ht="14.25" customHeight="1" x14ac:dyDescent="0.25"/>
    <row r="339" spans="1:6" ht="15" customHeight="1" x14ac:dyDescent="0.25">
      <c r="A339" s="336" t="s">
        <v>798</v>
      </c>
      <c r="B339" s="337"/>
      <c r="C339" s="337"/>
      <c r="D339" s="337"/>
      <c r="E339" s="337"/>
      <c r="F339" s="337"/>
    </row>
    <row r="340" spans="1:6" ht="15" customHeight="1" x14ac:dyDescent="0.25">
      <c r="A340" s="336" t="s">
        <v>439</v>
      </c>
      <c r="B340" s="337"/>
      <c r="C340" s="293">
        <v>44700</v>
      </c>
      <c r="D340" s="338">
        <v>0</v>
      </c>
      <c r="E340" s="338"/>
      <c r="F340" s="293">
        <v>44700</v>
      </c>
    </row>
    <row r="341" spans="1:6" ht="15" customHeight="1" x14ac:dyDescent="0.25">
      <c r="A341" s="340" t="s">
        <v>440</v>
      </c>
      <c r="B341" s="337"/>
      <c r="C341" s="291">
        <v>25500</v>
      </c>
      <c r="D341" s="341">
        <v>0</v>
      </c>
      <c r="E341" s="341"/>
      <c r="F341" s="291">
        <v>25500</v>
      </c>
    </row>
    <row r="342" spans="1:6" ht="15" customHeight="1" x14ac:dyDescent="0.25">
      <c r="A342" s="340" t="s">
        <v>442</v>
      </c>
      <c r="B342" s="337"/>
      <c r="C342" s="291">
        <v>25500</v>
      </c>
      <c r="D342" s="341">
        <v>0</v>
      </c>
      <c r="E342" s="341"/>
      <c r="F342" s="291">
        <v>25500</v>
      </c>
    </row>
    <row r="343" spans="1:6" ht="15" customHeight="1" x14ac:dyDescent="0.25">
      <c r="A343" s="340" t="s">
        <v>453</v>
      </c>
      <c r="B343" s="337"/>
      <c r="C343" s="291">
        <v>19200</v>
      </c>
      <c r="D343" s="341">
        <v>0</v>
      </c>
      <c r="E343" s="341"/>
      <c r="F343" s="291">
        <v>19200</v>
      </c>
    </row>
    <row r="344" spans="1:6" ht="15" customHeight="1" x14ac:dyDescent="0.25">
      <c r="A344" s="340" t="s">
        <v>454</v>
      </c>
      <c r="B344" s="337"/>
      <c r="C344" s="291">
        <v>19200</v>
      </c>
      <c r="D344" s="341">
        <v>0</v>
      </c>
      <c r="E344" s="341"/>
      <c r="F344" s="291">
        <v>19200</v>
      </c>
    </row>
    <row r="345" spans="1:6" ht="14.25" customHeight="1" x14ac:dyDescent="0.25"/>
    <row r="346" spans="1:6" ht="15" customHeight="1" x14ac:dyDescent="0.25">
      <c r="A346" s="336" t="s">
        <v>799</v>
      </c>
      <c r="B346" s="337"/>
      <c r="C346" s="337"/>
      <c r="D346" s="337"/>
      <c r="E346" s="337"/>
      <c r="F346" s="337"/>
    </row>
    <row r="347" spans="1:6" ht="15" customHeight="1" x14ac:dyDescent="0.25">
      <c r="A347" s="336" t="s">
        <v>439</v>
      </c>
      <c r="B347" s="337"/>
      <c r="C347" s="293">
        <v>122175</v>
      </c>
      <c r="D347" s="338">
        <v>0</v>
      </c>
      <c r="E347" s="338"/>
      <c r="F347" s="293">
        <v>122175</v>
      </c>
    </row>
    <row r="348" spans="1:6" ht="15" customHeight="1" x14ac:dyDescent="0.25">
      <c r="A348" s="340" t="s">
        <v>440</v>
      </c>
      <c r="B348" s="337"/>
      <c r="C348" s="291">
        <v>7495</v>
      </c>
      <c r="D348" s="341">
        <v>0</v>
      </c>
      <c r="E348" s="341"/>
      <c r="F348" s="291">
        <v>7495</v>
      </c>
    </row>
    <row r="349" spans="1:6" ht="15" customHeight="1" x14ac:dyDescent="0.25">
      <c r="A349" s="340" t="s">
        <v>442</v>
      </c>
      <c r="B349" s="337"/>
      <c r="C349" s="291">
        <v>6250</v>
      </c>
      <c r="D349" s="341">
        <v>0</v>
      </c>
      <c r="E349" s="341"/>
      <c r="F349" s="291">
        <v>6250</v>
      </c>
    </row>
    <row r="350" spans="1:6" ht="30" customHeight="1" x14ac:dyDescent="0.25">
      <c r="A350" s="340" t="s">
        <v>445</v>
      </c>
      <c r="B350" s="337"/>
      <c r="C350" s="291">
        <v>1245</v>
      </c>
      <c r="D350" s="341">
        <v>0</v>
      </c>
      <c r="E350" s="341"/>
      <c r="F350" s="291">
        <v>1245</v>
      </c>
    </row>
    <row r="351" spans="1:6" ht="15" customHeight="1" x14ac:dyDescent="0.25">
      <c r="A351" s="340" t="s">
        <v>800</v>
      </c>
      <c r="B351" s="337"/>
      <c r="C351" s="291">
        <v>114680</v>
      </c>
      <c r="D351" s="341">
        <v>0</v>
      </c>
      <c r="E351" s="341"/>
      <c r="F351" s="291">
        <v>114680</v>
      </c>
    </row>
    <row r="352" spans="1:6" ht="15" customHeight="1" x14ac:dyDescent="0.25">
      <c r="A352" s="340" t="s">
        <v>801</v>
      </c>
      <c r="B352" s="337"/>
      <c r="C352" s="291">
        <v>107680</v>
      </c>
      <c r="D352" s="341">
        <v>0</v>
      </c>
      <c r="E352" s="341"/>
      <c r="F352" s="291">
        <v>107680</v>
      </c>
    </row>
    <row r="353" spans="1:6" ht="15" customHeight="1" x14ac:dyDescent="0.25">
      <c r="A353" s="340" t="s">
        <v>802</v>
      </c>
      <c r="B353" s="337"/>
      <c r="C353" s="291">
        <v>7000</v>
      </c>
      <c r="D353" s="341">
        <v>0</v>
      </c>
      <c r="E353" s="341"/>
      <c r="F353" s="291">
        <v>7000</v>
      </c>
    </row>
    <row r="354" spans="1:6" ht="14.25" customHeight="1" x14ac:dyDescent="0.25"/>
    <row r="355" spans="1:6" ht="15" customHeight="1" x14ac:dyDescent="0.25">
      <c r="A355" s="336" t="s">
        <v>803</v>
      </c>
      <c r="B355" s="337"/>
      <c r="C355" s="337"/>
      <c r="D355" s="337"/>
      <c r="E355" s="337"/>
      <c r="F355" s="337"/>
    </row>
    <row r="356" spans="1:6" ht="15" customHeight="1" x14ac:dyDescent="0.25">
      <c r="A356" s="336" t="s">
        <v>439</v>
      </c>
      <c r="B356" s="337"/>
      <c r="C356" s="293">
        <v>71840</v>
      </c>
      <c r="D356" s="338">
        <v>0</v>
      </c>
      <c r="E356" s="338"/>
      <c r="F356" s="293">
        <v>71840</v>
      </c>
    </row>
    <row r="357" spans="1:6" ht="15" customHeight="1" x14ac:dyDescent="0.25">
      <c r="A357" s="340" t="s">
        <v>800</v>
      </c>
      <c r="B357" s="337"/>
      <c r="C357" s="291">
        <v>71840</v>
      </c>
      <c r="D357" s="341">
        <v>0</v>
      </c>
      <c r="E357" s="341"/>
      <c r="F357" s="291">
        <v>71840</v>
      </c>
    </row>
    <row r="358" spans="1:6" ht="15" customHeight="1" x14ac:dyDescent="0.25">
      <c r="A358" s="340" t="s">
        <v>801</v>
      </c>
      <c r="B358" s="337"/>
      <c r="C358" s="291">
        <v>71840</v>
      </c>
      <c r="D358" s="341">
        <v>0</v>
      </c>
      <c r="E358" s="341"/>
      <c r="F358" s="291">
        <v>71840</v>
      </c>
    </row>
    <row r="359" spans="1:6" ht="14.25" customHeight="1" x14ac:dyDescent="0.25"/>
    <row r="360" spans="1:6" ht="15" customHeight="1" x14ac:dyDescent="0.25">
      <c r="A360" s="336" t="s">
        <v>804</v>
      </c>
      <c r="B360" s="337"/>
      <c r="C360" s="337"/>
      <c r="D360" s="337"/>
      <c r="E360" s="337"/>
      <c r="F360" s="337"/>
    </row>
    <row r="361" spans="1:6" ht="15" customHeight="1" x14ac:dyDescent="0.25">
      <c r="A361" s="336" t="s">
        <v>439</v>
      </c>
      <c r="B361" s="337"/>
      <c r="C361" s="293">
        <v>10840</v>
      </c>
      <c r="D361" s="338">
        <v>0</v>
      </c>
      <c r="E361" s="338"/>
      <c r="F361" s="293">
        <v>10840</v>
      </c>
    </row>
    <row r="362" spans="1:6" ht="15" customHeight="1" x14ac:dyDescent="0.25">
      <c r="A362" s="340" t="s">
        <v>800</v>
      </c>
      <c r="B362" s="337"/>
      <c r="C362" s="291">
        <v>10840</v>
      </c>
      <c r="D362" s="341">
        <v>0</v>
      </c>
      <c r="E362" s="341"/>
      <c r="F362" s="291">
        <v>10840</v>
      </c>
    </row>
    <row r="363" spans="1:6" ht="15" customHeight="1" x14ac:dyDescent="0.25">
      <c r="A363" s="340" t="s">
        <v>801</v>
      </c>
      <c r="B363" s="337"/>
      <c r="C363" s="291">
        <v>10840</v>
      </c>
      <c r="D363" s="341">
        <v>0</v>
      </c>
      <c r="E363" s="341"/>
      <c r="F363" s="291">
        <v>10840</v>
      </c>
    </row>
    <row r="364" spans="1:6" ht="14.25" customHeight="1" x14ac:dyDescent="0.25"/>
    <row r="365" spans="1:6" ht="15" customHeight="1" x14ac:dyDescent="0.25">
      <c r="A365" s="336" t="s">
        <v>805</v>
      </c>
      <c r="B365" s="337"/>
      <c r="C365" s="337"/>
      <c r="D365" s="337"/>
      <c r="E365" s="337"/>
      <c r="F365" s="337"/>
    </row>
    <row r="366" spans="1:6" ht="15" customHeight="1" x14ac:dyDescent="0.25">
      <c r="A366" s="336" t="s">
        <v>439</v>
      </c>
      <c r="B366" s="337"/>
      <c r="C366" s="293">
        <v>32000</v>
      </c>
      <c r="D366" s="338">
        <v>0</v>
      </c>
      <c r="E366" s="338"/>
      <c r="F366" s="293">
        <v>32000</v>
      </c>
    </row>
    <row r="367" spans="1:6" ht="15" customHeight="1" x14ac:dyDescent="0.25">
      <c r="A367" s="340" t="s">
        <v>800</v>
      </c>
      <c r="B367" s="337"/>
      <c r="C367" s="291">
        <v>32000</v>
      </c>
      <c r="D367" s="341">
        <v>0</v>
      </c>
      <c r="E367" s="341"/>
      <c r="F367" s="291">
        <v>32000</v>
      </c>
    </row>
    <row r="368" spans="1:6" ht="15" customHeight="1" x14ac:dyDescent="0.25">
      <c r="A368" s="340" t="s">
        <v>801</v>
      </c>
      <c r="B368" s="337"/>
      <c r="C368" s="291">
        <v>25000</v>
      </c>
      <c r="D368" s="341">
        <v>0</v>
      </c>
      <c r="E368" s="341"/>
      <c r="F368" s="291">
        <v>25000</v>
      </c>
    </row>
    <row r="369" spans="1:6" ht="15" customHeight="1" x14ac:dyDescent="0.25">
      <c r="A369" s="340" t="s">
        <v>802</v>
      </c>
      <c r="B369" s="337"/>
      <c r="C369" s="291">
        <v>7000</v>
      </c>
      <c r="D369" s="341">
        <v>0</v>
      </c>
      <c r="E369" s="341"/>
      <c r="F369" s="291">
        <v>7000</v>
      </c>
    </row>
    <row r="370" spans="1:6" ht="14.25" customHeight="1" x14ac:dyDescent="0.25"/>
    <row r="371" spans="1:6" ht="15" customHeight="1" x14ac:dyDescent="0.25">
      <c r="A371" s="336" t="s">
        <v>806</v>
      </c>
      <c r="B371" s="337"/>
      <c r="C371" s="337"/>
      <c r="D371" s="337"/>
      <c r="E371" s="337"/>
      <c r="F371" s="337"/>
    </row>
    <row r="372" spans="1:6" ht="15" customHeight="1" x14ac:dyDescent="0.25">
      <c r="A372" s="336" t="s">
        <v>439</v>
      </c>
      <c r="B372" s="337"/>
      <c r="C372" s="293">
        <v>7495</v>
      </c>
      <c r="D372" s="338">
        <v>0</v>
      </c>
      <c r="E372" s="338"/>
      <c r="F372" s="293">
        <v>7495</v>
      </c>
    </row>
    <row r="373" spans="1:6" ht="15" customHeight="1" x14ac:dyDescent="0.25">
      <c r="A373" s="340" t="s">
        <v>440</v>
      </c>
      <c r="B373" s="337"/>
      <c r="C373" s="291">
        <v>7495</v>
      </c>
      <c r="D373" s="341">
        <v>0</v>
      </c>
      <c r="E373" s="341"/>
      <c r="F373" s="291">
        <v>7495</v>
      </c>
    </row>
    <row r="374" spans="1:6" ht="15" customHeight="1" x14ac:dyDescent="0.25">
      <c r="A374" s="340" t="s">
        <v>442</v>
      </c>
      <c r="B374" s="337"/>
      <c r="C374" s="291">
        <v>6250</v>
      </c>
      <c r="D374" s="341">
        <v>0</v>
      </c>
      <c r="E374" s="341"/>
      <c r="F374" s="291">
        <v>6250</v>
      </c>
    </row>
    <row r="375" spans="1:6" ht="30" customHeight="1" x14ac:dyDescent="0.25">
      <c r="A375" s="340" t="s">
        <v>445</v>
      </c>
      <c r="B375" s="337"/>
      <c r="C375" s="291">
        <v>1245</v>
      </c>
      <c r="D375" s="341">
        <v>0</v>
      </c>
      <c r="E375" s="341"/>
      <c r="F375" s="291">
        <v>1245</v>
      </c>
    </row>
    <row r="376" spans="1:6" ht="14.25" customHeight="1" x14ac:dyDescent="0.25"/>
    <row r="377" spans="1:6" ht="15" customHeight="1" x14ac:dyDescent="0.25">
      <c r="A377" s="336" t="s">
        <v>461</v>
      </c>
      <c r="B377" s="337"/>
      <c r="C377" s="337"/>
      <c r="D377" s="337"/>
      <c r="E377" s="337"/>
      <c r="F377" s="337"/>
    </row>
    <row r="378" spans="1:6" ht="15" customHeight="1" x14ac:dyDescent="0.25">
      <c r="A378" s="336" t="s">
        <v>439</v>
      </c>
      <c r="B378" s="337"/>
      <c r="C378" s="293">
        <v>5592749</v>
      </c>
      <c r="D378" s="338">
        <v>352382</v>
      </c>
      <c r="E378" s="339"/>
      <c r="F378" s="293">
        <v>5945131</v>
      </c>
    </row>
    <row r="379" spans="1:6" ht="15" customHeight="1" x14ac:dyDescent="0.25">
      <c r="A379" s="340" t="s">
        <v>448</v>
      </c>
      <c r="B379" s="337"/>
      <c r="C379" s="291">
        <v>2515420</v>
      </c>
      <c r="D379" s="341">
        <v>5496</v>
      </c>
      <c r="E379" s="339"/>
      <c r="F379" s="291">
        <v>2520916</v>
      </c>
    </row>
    <row r="380" spans="1:6" ht="15" customHeight="1" x14ac:dyDescent="0.25">
      <c r="A380" s="340" t="s">
        <v>449</v>
      </c>
      <c r="B380" s="337"/>
      <c r="C380" s="291">
        <v>1970975</v>
      </c>
      <c r="D380" s="341">
        <v>5496</v>
      </c>
      <c r="E380" s="339"/>
      <c r="F380" s="291">
        <v>1976471</v>
      </c>
    </row>
    <row r="381" spans="1:6" ht="15" customHeight="1" x14ac:dyDescent="0.25">
      <c r="A381" s="340" t="s">
        <v>450</v>
      </c>
      <c r="B381" s="337"/>
      <c r="C381" s="291">
        <v>544445</v>
      </c>
      <c r="D381" s="341">
        <v>0</v>
      </c>
      <c r="E381" s="341"/>
      <c r="F381" s="291">
        <v>544445</v>
      </c>
    </row>
    <row r="382" spans="1:6" ht="15" customHeight="1" x14ac:dyDescent="0.25">
      <c r="A382" s="340" t="s">
        <v>440</v>
      </c>
      <c r="B382" s="337"/>
      <c r="C382" s="291">
        <v>2035085</v>
      </c>
      <c r="D382" s="341">
        <v>72380</v>
      </c>
      <c r="E382" s="339"/>
      <c r="F382" s="291">
        <v>2107465</v>
      </c>
    </row>
    <row r="383" spans="1:6" ht="15" customHeight="1" x14ac:dyDescent="0.25">
      <c r="A383" s="340" t="s">
        <v>441</v>
      </c>
      <c r="B383" s="337"/>
      <c r="C383" s="291">
        <v>24946</v>
      </c>
      <c r="D383" s="341">
        <v>0</v>
      </c>
      <c r="E383" s="341"/>
      <c r="F383" s="291">
        <v>24946</v>
      </c>
    </row>
    <row r="384" spans="1:6" ht="15" customHeight="1" x14ac:dyDescent="0.25">
      <c r="A384" s="340" t="s">
        <v>442</v>
      </c>
      <c r="B384" s="337"/>
      <c r="C384" s="291">
        <v>1497572</v>
      </c>
      <c r="D384" s="341">
        <v>63200</v>
      </c>
      <c r="E384" s="339"/>
      <c r="F384" s="291">
        <v>1560772</v>
      </c>
    </row>
    <row r="385" spans="1:6" ht="30" customHeight="1" x14ac:dyDescent="0.25">
      <c r="A385" s="340" t="s">
        <v>445</v>
      </c>
      <c r="B385" s="337"/>
      <c r="C385" s="291">
        <v>445317</v>
      </c>
      <c r="D385" s="341">
        <v>9180</v>
      </c>
      <c r="E385" s="339"/>
      <c r="F385" s="291">
        <v>454497</v>
      </c>
    </row>
    <row r="386" spans="1:6" ht="15" customHeight="1" x14ac:dyDescent="0.25">
      <c r="A386" s="340" t="s">
        <v>807</v>
      </c>
      <c r="B386" s="337"/>
      <c r="C386" s="291">
        <v>7000</v>
      </c>
      <c r="D386" s="341">
        <v>0</v>
      </c>
      <c r="E386" s="341"/>
      <c r="F386" s="291">
        <v>7000</v>
      </c>
    </row>
    <row r="387" spans="1:6" ht="15" customHeight="1" x14ac:dyDescent="0.25">
      <c r="A387" s="340" t="s">
        <v>466</v>
      </c>
      <c r="B387" s="337"/>
      <c r="C387" s="291">
        <v>60250</v>
      </c>
      <c r="D387" s="341">
        <v>0</v>
      </c>
      <c r="E387" s="341"/>
      <c r="F387" s="291">
        <v>60250</v>
      </c>
    </row>
    <row r="388" spans="1:6" ht="15" customHeight="1" x14ac:dyDescent="0.25">
      <c r="A388" s="340" t="s">
        <v>451</v>
      </c>
      <c r="B388" s="337"/>
      <c r="C388" s="291">
        <v>565973</v>
      </c>
      <c r="D388" s="341">
        <v>20506</v>
      </c>
      <c r="E388" s="339"/>
      <c r="F388" s="291">
        <v>586479</v>
      </c>
    </row>
    <row r="389" spans="1:6" x14ac:dyDescent="0.25">
      <c r="A389" s="340" t="s">
        <v>458</v>
      </c>
      <c r="B389" s="337"/>
      <c r="C389" s="291">
        <v>555973</v>
      </c>
      <c r="D389" s="341">
        <v>20506</v>
      </c>
      <c r="E389" s="339"/>
      <c r="F389" s="291">
        <v>576479</v>
      </c>
    </row>
    <row r="390" spans="1:6" ht="30" customHeight="1" x14ac:dyDescent="0.25">
      <c r="A390" s="340" t="s">
        <v>452</v>
      </c>
      <c r="B390" s="337"/>
      <c r="C390" s="291">
        <v>10000</v>
      </c>
      <c r="D390" s="341">
        <v>0</v>
      </c>
      <c r="E390" s="341"/>
      <c r="F390" s="291">
        <v>10000</v>
      </c>
    </row>
    <row r="391" spans="1:6" ht="15" customHeight="1" x14ac:dyDescent="0.25">
      <c r="A391" s="340" t="s">
        <v>453</v>
      </c>
      <c r="B391" s="337"/>
      <c r="C391" s="291">
        <v>462385</v>
      </c>
      <c r="D391" s="341">
        <v>254000</v>
      </c>
      <c r="E391" s="339"/>
      <c r="F391" s="291">
        <v>716385</v>
      </c>
    </row>
    <row r="392" spans="1:6" ht="15" customHeight="1" x14ac:dyDescent="0.25">
      <c r="A392" s="340" t="s">
        <v>763</v>
      </c>
      <c r="B392" s="337"/>
      <c r="C392" s="291">
        <v>24287</v>
      </c>
      <c r="D392" s="341">
        <v>0</v>
      </c>
      <c r="E392" s="341"/>
      <c r="F392" s="291">
        <v>24287</v>
      </c>
    </row>
    <row r="393" spans="1:6" ht="15" customHeight="1" x14ac:dyDescent="0.25">
      <c r="A393" s="340" t="s">
        <v>454</v>
      </c>
      <c r="B393" s="337"/>
      <c r="C393" s="291">
        <v>438098</v>
      </c>
      <c r="D393" s="341">
        <v>254000</v>
      </c>
      <c r="E393" s="339"/>
      <c r="F393" s="291">
        <v>692098</v>
      </c>
    </row>
    <row r="394" spans="1:6" ht="30" customHeight="1" x14ac:dyDescent="0.25">
      <c r="A394" s="340" t="s">
        <v>764</v>
      </c>
      <c r="B394" s="337"/>
      <c r="C394" s="291">
        <v>13886</v>
      </c>
      <c r="D394" s="341">
        <v>0</v>
      </c>
      <c r="E394" s="341"/>
      <c r="F394" s="291">
        <v>13886</v>
      </c>
    </row>
    <row r="395" spans="1:6" ht="15" customHeight="1" x14ac:dyDescent="0.25">
      <c r="A395" s="340" t="s">
        <v>765</v>
      </c>
      <c r="B395" s="337"/>
      <c r="C395" s="291">
        <v>13886</v>
      </c>
      <c r="D395" s="341">
        <v>0</v>
      </c>
      <c r="E395" s="341"/>
      <c r="F395" s="291">
        <v>13886</v>
      </c>
    </row>
    <row r="396" spans="1:6" ht="14.25" customHeight="1" x14ac:dyDescent="0.25"/>
    <row r="397" spans="1:6" ht="15" customHeight="1" x14ac:dyDescent="0.25">
      <c r="A397" s="336" t="s">
        <v>462</v>
      </c>
      <c r="B397" s="337"/>
      <c r="C397" s="337"/>
      <c r="D397" s="337"/>
      <c r="E397" s="337"/>
      <c r="F397" s="337"/>
    </row>
    <row r="398" spans="1:6" ht="15" customHeight="1" x14ac:dyDescent="0.25">
      <c r="A398" s="336" t="s">
        <v>439</v>
      </c>
      <c r="B398" s="337"/>
      <c r="C398" s="293">
        <v>459187</v>
      </c>
      <c r="D398" s="338">
        <v>4500</v>
      </c>
      <c r="E398" s="339"/>
      <c r="F398" s="293">
        <v>463687</v>
      </c>
    </row>
    <row r="399" spans="1:6" ht="15" customHeight="1" x14ac:dyDescent="0.25">
      <c r="A399" s="340" t="s">
        <v>448</v>
      </c>
      <c r="B399" s="337"/>
      <c r="C399" s="291">
        <v>247852</v>
      </c>
      <c r="D399" s="341">
        <v>0</v>
      </c>
      <c r="E399" s="341"/>
      <c r="F399" s="291">
        <v>247852</v>
      </c>
    </row>
    <row r="400" spans="1:6" ht="15" customHeight="1" x14ac:dyDescent="0.25">
      <c r="A400" s="340" t="s">
        <v>449</v>
      </c>
      <c r="B400" s="337"/>
      <c r="C400" s="291">
        <v>192088</v>
      </c>
      <c r="D400" s="341">
        <v>0</v>
      </c>
      <c r="E400" s="341"/>
      <c r="F400" s="291">
        <v>192088</v>
      </c>
    </row>
    <row r="401" spans="1:6" ht="15" customHeight="1" x14ac:dyDescent="0.25">
      <c r="A401" s="340" t="s">
        <v>450</v>
      </c>
      <c r="B401" s="337"/>
      <c r="C401" s="291">
        <v>55764</v>
      </c>
      <c r="D401" s="341">
        <v>0</v>
      </c>
      <c r="E401" s="341"/>
      <c r="F401" s="291">
        <v>55764</v>
      </c>
    </row>
    <row r="402" spans="1:6" ht="15" customHeight="1" x14ac:dyDescent="0.25">
      <c r="A402" s="340" t="s">
        <v>440</v>
      </c>
      <c r="B402" s="337"/>
      <c r="C402" s="291">
        <v>169185</v>
      </c>
      <c r="D402" s="341">
        <v>4500</v>
      </c>
      <c r="E402" s="339"/>
      <c r="F402" s="291">
        <v>173685</v>
      </c>
    </row>
    <row r="403" spans="1:6" ht="15" customHeight="1" x14ac:dyDescent="0.25">
      <c r="A403" s="340" t="s">
        <v>441</v>
      </c>
      <c r="B403" s="337"/>
      <c r="C403" s="291">
        <v>430</v>
      </c>
      <c r="D403" s="341">
        <v>0</v>
      </c>
      <c r="E403" s="341"/>
      <c r="F403" s="291">
        <v>430</v>
      </c>
    </row>
    <row r="404" spans="1:6" ht="15" customHeight="1" x14ac:dyDescent="0.25">
      <c r="A404" s="340" t="s">
        <v>442</v>
      </c>
      <c r="B404" s="337"/>
      <c r="C404" s="291">
        <v>147755</v>
      </c>
      <c r="D404" s="341">
        <v>0</v>
      </c>
      <c r="E404" s="341"/>
      <c r="F404" s="291">
        <v>147755</v>
      </c>
    </row>
    <row r="405" spans="1:6" ht="30" customHeight="1" x14ac:dyDescent="0.25">
      <c r="A405" s="340" t="s">
        <v>445</v>
      </c>
      <c r="B405" s="337"/>
      <c r="C405" s="291">
        <v>14800</v>
      </c>
      <c r="D405" s="341">
        <v>4500</v>
      </c>
      <c r="E405" s="339"/>
      <c r="F405" s="291">
        <v>19300</v>
      </c>
    </row>
    <row r="406" spans="1:6" ht="15" customHeight="1" x14ac:dyDescent="0.25">
      <c r="A406" s="340" t="s">
        <v>466</v>
      </c>
      <c r="B406" s="337"/>
      <c r="C406" s="291">
        <v>6200</v>
      </c>
      <c r="D406" s="341">
        <v>0</v>
      </c>
      <c r="E406" s="341"/>
      <c r="F406" s="291">
        <v>6200</v>
      </c>
    </row>
    <row r="407" spans="1:6" ht="15" customHeight="1" x14ac:dyDescent="0.25">
      <c r="A407" s="340" t="s">
        <v>453</v>
      </c>
      <c r="B407" s="337"/>
      <c r="C407" s="291">
        <v>42150</v>
      </c>
      <c r="D407" s="341">
        <v>0</v>
      </c>
      <c r="E407" s="341"/>
      <c r="F407" s="291">
        <v>42150</v>
      </c>
    </row>
    <row r="408" spans="1:6" ht="15" customHeight="1" x14ac:dyDescent="0.25">
      <c r="A408" s="340" t="s">
        <v>454</v>
      </c>
      <c r="B408" s="337"/>
      <c r="C408" s="291">
        <v>42150</v>
      </c>
      <c r="D408" s="341">
        <v>0</v>
      </c>
      <c r="E408" s="341"/>
      <c r="F408" s="291">
        <v>42150</v>
      </c>
    </row>
    <row r="409" spans="1:6" ht="14.25" customHeight="1" x14ac:dyDescent="0.25"/>
    <row r="410" spans="1:6" ht="15" customHeight="1" x14ac:dyDescent="0.25">
      <c r="A410" s="336" t="s">
        <v>808</v>
      </c>
      <c r="B410" s="337"/>
      <c r="C410" s="337"/>
      <c r="D410" s="337"/>
      <c r="E410" s="337"/>
      <c r="F410" s="337"/>
    </row>
    <row r="411" spans="1:6" ht="15" customHeight="1" x14ac:dyDescent="0.25">
      <c r="A411" s="336" t="s">
        <v>439</v>
      </c>
      <c r="B411" s="337"/>
      <c r="C411" s="293">
        <v>505620</v>
      </c>
      <c r="D411" s="338">
        <v>15000</v>
      </c>
      <c r="E411" s="339"/>
      <c r="F411" s="293">
        <v>520620</v>
      </c>
    </row>
    <row r="412" spans="1:6" ht="15" customHeight="1" x14ac:dyDescent="0.25">
      <c r="A412" s="340" t="s">
        <v>448</v>
      </c>
      <c r="B412" s="337"/>
      <c r="C412" s="291">
        <v>1230</v>
      </c>
      <c r="D412" s="341">
        <v>0</v>
      </c>
      <c r="E412" s="341"/>
      <c r="F412" s="291">
        <v>1230</v>
      </c>
    </row>
    <row r="413" spans="1:6" ht="15" customHeight="1" x14ac:dyDescent="0.25">
      <c r="A413" s="340" t="s">
        <v>449</v>
      </c>
      <c r="B413" s="337"/>
      <c r="C413" s="291">
        <v>1000</v>
      </c>
      <c r="D413" s="341">
        <v>0</v>
      </c>
      <c r="E413" s="341"/>
      <c r="F413" s="291">
        <v>1000</v>
      </c>
    </row>
    <row r="414" spans="1:6" ht="15" customHeight="1" x14ac:dyDescent="0.25">
      <c r="A414" s="340" t="s">
        <v>450</v>
      </c>
      <c r="B414" s="337"/>
      <c r="C414" s="291">
        <v>230</v>
      </c>
      <c r="D414" s="341">
        <v>0</v>
      </c>
      <c r="E414" s="341"/>
      <c r="F414" s="291">
        <v>230</v>
      </c>
    </row>
    <row r="415" spans="1:6" ht="15" customHeight="1" x14ac:dyDescent="0.25">
      <c r="A415" s="340" t="s">
        <v>440</v>
      </c>
      <c r="B415" s="337"/>
      <c r="C415" s="291">
        <v>147170</v>
      </c>
      <c r="D415" s="341">
        <v>0</v>
      </c>
      <c r="E415" s="341"/>
      <c r="F415" s="291">
        <v>147170</v>
      </c>
    </row>
    <row r="416" spans="1:6" ht="15" customHeight="1" x14ac:dyDescent="0.25">
      <c r="A416" s="340" t="s">
        <v>441</v>
      </c>
      <c r="B416" s="337"/>
      <c r="C416" s="291">
        <v>3000</v>
      </c>
      <c r="D416" s="341">
        <v>0</v>
      </c>
      <c r="E416" s="341"/>
      <c r="F416" s="291">
        <v>3000</v>
      </c>
    </row>
    <row r="417" spans="1:6" ht="15" customHeight="1" x14ac:dyDescent="0.25">
      <c r="A417" s="340" t="s">
        <v>442</v>
      </c>
      <c r="B417" s="337"/>
      <c r="C417" s="291">
        <v>107870</v>
      </c>
      <c r="D417" s="341">
        <v>0</v>
      </c>
      <c r="E417" s="341"/>
      <c r="F417" s="291">
        <v>107870</v>
      </c>
    </row>
    <row r="418" spans="1:6" ht="30" customHeight="1" x14ac:dyDescent="0.25">
      <c r="A418" s="340" t="s">
        <v>445</v>
      </c>
      <c r="B418" s="337"/>
      <c r="C418" s="291">
        <v>36300</v>
      </c>
      <c r="D418" s="341">
        <v>0</v>
      </c>
      <c r="E418" s="341"/>
      <c r="F418" s="291">
        <v>36300</v>
      </c>
    </row>
    <row r="419" spans="1:6" ht="15" customHeight="1" x14ac:dyDescent="0.25">
      <c r="A419" s="340" t="s">
        <v>451</v>
      </c>
      <c r="B419" s="337"/>
      <c r="C419" s="291">
        <v>357220</v>
      </c>
      <c r="D419" s="341">
        <v>15000</v>
      </c>
      <c r="E419" s="339"/>
      <c r="F419" s="291">
        <v>372220</v>
      </c>
    </row>
    <row r="420" spans="1:6" x14ac:dyDescent="0.25">
      <c r="A420" s="340" t="s">
        <v>458</v>
      </c>
      <c r="B420" s="337"/>
      <c r="C420" s="291">
        <v>357220</v>
      </c>
      <c r="D420" s="341">
        <v>15000</v>
      </c>
      <c r="E420" s="339"/>
      <c r="F420" s="291">
        <v>372220</v>
      </c>
    </row>
    <row r="421" spans="1:6" ht="14.25" customHeight="1" x14ac:dyDescent="0.25"/>
    <row r="422" spans="1:6" ht="15" customHeight="1" x14ac:dyDescent="0.25">
      <c r="A422" s="336" t="s">
        <v>809</v>
      </c>
      <c r="B422" s="337"/>
      <c r="C422" s="337"/>
      <c r="D422" s="337"/>
      <c r="E422" s="337"/>
      <c r="F422" s="337"/>
    </row>
    <row r="423" spans="1:6" ht="15" customHeight="1" x14ac:dyDescent="0.25">
      <c r="A423" s="336" t="s">
        <v>439</v>
      </c>
      <c r="B423" s="337"/>
      <c r="C423" s="293">
        <v>4980</v>
      </c>
      <c r="D423" s="338">
        <v>0</v>
      </c>
      <c r="E423" s="338"/>
      <c r="F423" s="293">
        <v>4980</v>
      </c>
    </row>
    <row r="424" spans="1:6" ht="15" customHeight="1" x14ac:dyDescent="0.25">
      <c r="A424" s="340" t="s">
        <v>451</v>
      </c>
      <c r="B424" s="337"/>
      <c r="C424" s="291">
        <v>4980</v>
      </c>
      <c r="D424" s="341">
        <v>0</v>
      </c>
      <c r="E424" s="341"/>
      <c r="F424" s="291">
        <v>4980</v>
      </c>
    </row>
    <row r="425" spans="1:6" x14ac:dyDescent="0.25">
      <c r="A425" s="340" t="s">
        <v>458</v>
      </c>
      <c r="B425" s="337"/>
      <c r="C425" s="291">
        <v>4980</v>
      </c>
      <c r="D425" s="341">
        <v>0</v>
      </c>
      <c r="E425" s="341"/>
      <c r="F425" s="291">
        <v>4980</v>
      </c>
    </row>
    <row r="426" spans="1:6" ht="14.25" customHeight="1" x14ac:dyDescent="0.25"/>
    <row r="427" spans="1:6" ht="15" customHeight="1" x14ac:dyDescent="0.25">
      <c r="A427" s="336" t="s">
        <v>873</v>
      </c>
      <c r="B427" s="337"/>
      <c r="C427" s="337"/>
      <c r="D427" s="337"/>
      <c r="E427" s="337"/>
      <c r="F427" s="337"/>
    </row>
    <row r="428" spans="1:6" ht="15" customHeight="1" x14ac:dyDescent="0.25">
      <c r="A428" s="336" t="s">
        <v>439</v>
      </c>
      <c r="B428" s="337"/>
      <c r="C428" s="293">
        <v>873676</v>
      </c>
      <c r="D428" s="338">
        <v>2000</v>
      </c>
      <c r="E428" s="339"/>
      <c r="F428" s="293">
        <v>875676</v>
      </c>
    </row>
    <row r="429" spans="1:6" ht="15" customHeight="1" x14ac:dyDescent="0.25">
      <c r="A429" s="340" t="s">
        <v>448</v>
      </c>
      <c r="B429" s="337"/>
      <c r="C429" s="291">
        <v>471445</v>
      </c>
      <c r="D429" s="341">
        <v>0</v>
      </c>
      <c r="E429" s="341"/>
      <c r="F429" s="291">
        <v>471445</v>
      </c>
    </row>
    <row r="430" spans="1:6" ht="15" customHeight="1" x14ac:dyDescent="0.25">
      <c r="A430" s="340" t="s">
        <v>449</v>
      </c>
      <c r="B430" s="337"/>
      <c r="C430" s="291">
        <v>365381</v>
      </c>
      <c r="D430" s="341">
        <v>0</v>
      </c>
      <c r="E430" s="341"/>
      <c r="F430" s="291">
        <v>365381</v>
      </c>
    </row>
    <row r="431" spans="1:6" ht="15" customHeight="1" x14ac:dyDescent="0.25">
      <c r="A431" s="340" t="s">
        <v>450</v>
      </c>
      <c r="B431" s="337"/>
      <c r="C431" s="291">
        <v>106064</v>
      </c>
      <c r="D431" s="341">
        <v>0</v>
      </c>
      <c r="E431" s="341"/>
      <c r="F431" s="291">
        <v>106064</v>
      </c>
    </row>
    <row r="432" spans="1:6" ht="15" customHeight="1" x14ac:dyDescent="0.25">
      <c r="A432" s="340" t="s">
        <v>440</v>
      </c>
      <c r="B432" s="337"/>
      <c r="C432" s="291">
        <v>165001</v>
      </c>
      <c r="D432" s="341">
        <v>2000</v>
      </c>
      <c r="E432" s="339"/>
      <c r="F432" s="291">
        <v>167001</v>
      </c>
    </row>
    <row r="433" spans="1:6" ht="15" customHeight="1" x14ac:dyDescent="0.25">
      <c r="A433" s="340" t="s">
        <v>441</v>
      </c>
      <c r="B433" s="337"/>
      <c r="C433" s="291">
        <v>6060</v>
      </c>
      <c r="D433" s="341">
        <v>0</v>
      </c>
      <c r="E433" s="341"/>
      <c r="F433" s="291">
        <v>6060</v>
      </c>
    </row>
    <row r="434" spans="1:6" ht="15" customHeight="1" x14ac:dyDescent="0.25">
      <c r="A434" s="340" t="s">
        <v>442</v>
      </c>
      <c r="B434" s="337"/>
      <c r="C434" s="291">
        <v>132534</v>
      </c>
      <c r="D434" s="341">
        <v>2000</v>
      </c>
      <c r="E434" s="339"/>
      <c r="F434" s="291">
        <v>134534</v>
      </c>
    </row>
    <row r="435" spans="1:6" ht="30" customHeight="1" x14ac:dyDescent="0.25">
      <c r="A435" s="340" t="s">
        <v>445</v>
      </c>
      <c r="B435" s="337"/>
      <c r="C435" s="291">
        <v>19407</v>
      </c>
      <c r="D435" s="341">
        <v>0</v>
      </c>
      <c r="E435" s="341"/>
      <c r="F435" s="291">
        <v>19407</v>
      </c>
    </row>
    <row r="436" spans="1:6" ht="15" customHeight="1" x14ac:dyDescent="0.25">
      <c r="A436" s="340" t="s">
        <v>807</v>
      </c>
      <c r="B436" s="337"/>
      <c r="C436" s="291">
        <v>7000</v>
      </c>
      <c r="D436" s="341">
        <v>0</v>
      </c>
      <c r="E436" s="341"/>
      <c r="F436" s="291">
        <v>7000</v>
      </c>
    </row>
    <row r="437" spans="1:6" ht="15" customHeight="1" x14ac:dyDescent="0.25">
      <c r="A437" s="340" t="s">
        <v>453</v>
      </c>
      <c r="B437" s="337"/>
      <c r="C437" s="291">
        <v>237230</v>
      </c>
      <c r="D437" s="341">
        <v>0</v>
      </c>
      <c r="E437" s="341"/>
      <c r="F437" s="291">
        <v>237230</v>
      </c>
    </row>
    <row r="438" spans="1:6" ht="15" customHeight="1" x14ac:dyDescent="0.25">
      <c r="A438" s="340" t="s">
        <v>763</v>
      </c>
      <c r="B438" s="337"/>
      <c r="C438" s="291">
        <v>700</v>
      </c>
      <c r="D438" s="341">
        <v>0</v>
      </c>
      <c r="E438" s="341"/>
      <c r="F438" s="291">
        <v>700</v>
      </c>
    </row>
    <row r="439" spans="1:6" ht="15" customHeight="1" x14ac:dyDescent="0.25">
      <c r="A439" s="340" t="s">
        <v>454</v>
      </c>
      <c r="B439" s="337"/>
      <c r="C439" s="291">
        <v>236530</v>
      </c>
      <c r="D439" s="341">
        <v>0</v>
      </c>
      <c r="E439" s="341"/>
      <c r="F439" s="291">
        <v>236530</v>
      </c>
    </row>
    <row r="440" spans="1:6" ht="14.25" customHeight="1" x14ac:dyDescent="0.25"/>
    <row r="441" spans="1:6" ht="15" customHeight="1" x14ac:dyDescent="0.25">
      <c r="A441" s="336" t="s">
        <v>810</v>
      </c>
      <c r="B441" s="337"/>
      <c r="C441" s="337"/>
      <c r="D441" s="337"/>
      <c r="E441" s="337"/>
      <c r="F441" s="337"/>
    </row>
    <row r="442" spans="1:6" ht="15" customHeight="1" x14ac:dyDescent="0.25">
      <c r="A442" s="336" t="s">
        <v>439</v>
      </c>
      <c r="B442" s="337"/>
      <c r="C442" s="293">
        <v>10212</v>
      </c>
      <c r="D442" s="338">
        <v>0</v>
      </c>
      <c r="E442" s="338"/>
      <c r="F442" s="293">
        <v>10212</v>
      </c>
    </row>
    <row r="443" spans="1:6" ht="15" customHeight="1" x14ac:dyDescent="0.25">
      <c r="A443" s="340" t="s">
        <v>448</v>
      </c>
      <c r="B443" s="337"/>
      <c r="C443" s="291">
        <v>9212</v>
      </c>
      <c r="D443" s="341">
        <v>0</v>
      </c>
      <c r="E443" s="341"/>
      <c r="F443" s="291">
        <v>9212</v>
      </c>
    </row>
    <row r="444" spans="1:6" ht="15" customHeight="1" x14ac:dyDescent="0.25">
      <c r="A444" s="340" t="s">
        <v>449</v>
      </c>
      <c r="B444" s="337"/>
      <c r="C444" s="291">
        <v>7454</v>
      </c>
      <c r="D444" s="341">
        <v>0</v>
      </c>
      <c r="E444" s="341"/>
      <c r="F444" s="291">
        <v>7454</v>
      </c>
    </row>
    <row r="445" spans="1:6" ht="15" customHeight="1" x14ac:dyDescent="0.25">
      <c r="A445" s="340" t="s">
        <v>450</v>
      </c>
      <c r="B445" s="337"/>
      <c r="C445" s="291">
        <v>1758</v>
      </c>
      <c r="D445" s="341">
        <v>0</v>
      </c>
      <c r="E445" s="341"/>
      <c r="F445" s="291">
        <v>1758</v>
      </c>
    </row>
    <row r="446" spans="1:6" ht="15" customHeight="1" x14ac:dyDescent="0.25">
      <c r="A446" s="340" t="s">
        <v>440</v>
      </c>
      <c r="B446" s="337"/>
      <c r="C446" s="291">
        <v>1000</v>
      </c>
      <c r="D446" s="341">
        <v>0</v>
      </c>
      <c r="E446" s="341"/>
      <c r="F446" s="291">
        <v>1000</v>
      </c>
    </row>
    <row r="447" spans="1:6" ht="15" customHeight="1" x14ac:dyDescent="0.25">
      <c r="A447" s="340" t="s">
        <v>441</v>
      </c>
      <c r="B447" s="337"/>
      <c r="C447" s="291">
        <v>1000</v>
      </c>
      <c r="D447" s="341">
        <v>0</v>
      </c>
      <c r="E447" s="341"/>
      <c r="F447" s="291">
        <v>1000</v>
      </c>
    </row>
    <row r="448" spans="1:6" ht="14.25" customHeight="1" x14ac:dyDescent="0.25"/>
    <row r="449" spans="1:6" ht="15" customHeight="1" x14ac:dyDescent="0.25">
      <c r="A449" s="336" t="s">
        <v>463</v>
      </c>
      <c r="B449" s="337"/>
      <c r="C449" s="337"/>
      <c r="D449" s="337"/>
      <c r="E449" s="337"/>
      <c r="F449" s="337"/>
    </row>
    <row r="450" spans="1:6" ht="15" customHeight="1" x14ac:dyDescent="0.25">
      <c r="A450" s="336" t="s">
        <v>439</v>
      </c>
      <c r="B450" s="337"/>
      <c r="C450" s="293">
        <v>423251</v>
      </c>
      <c r="D450" s="338">
        <v>11012</v>
      </c>
      <c r="E450" s="339"/>
      <c r="F450" s="293">
        <v>434263</v>
      </c>
    </row>
    <row r="451" spans="1:6" ht="15" customHeight="1" x14ac:dyDescent="0.25">
      <c r="A451" s="340" t="s">
        <v>448</v>
      </c>
      <c r="B451" s="337"/>
      <c r="C451" s="291">
        <v>298900</v>
      </c>
      <c r="D451" s="341">
        <v>1332</v>
      </c>
      <c r="E451" s="339"/>
      <c r="F451" s="291">
        <v>300232</v>
      </c>
    </row>
    <row r="452" spans="1:6" ht="15" customHeight="1" x14ac:dyDescent="0.25">
      <c r="A452" s="340" t="s">
        <v>449</v>
      </c>
      <c r="B452" s="337"/>
      <c r="C452" s="291">
        <v>231894</v>
      </c>
      <c r="D452" s="341">
        <v>1332</v>
      </c>
      <c r="E452" s="339"/>
      <c r="F452" s="291">
        <v>233226</v>
      </c>
    </row>
    <row r="453" spans="1:6" ht="15" customHeight="1" x14ac:dyDescent="0.25">
      <c r="A453" s="340" t="s">
        <v>450</v>
      </c>
      <c r="B453" s="337"/>
      <c r="C453" s="291">
        <v>67006</v>
      </c>
      <c r="D453" s="341">
        <v>0</v>
      </c>
      <c r="E453" s="341"/>
      <c r="F453" s="291">
        <v>67006</v>
      </c>
    </row>
    <row r="454" spans="1:6" ht="15" customHeight="1" x14ac:dyDescent="0.25">
      <c r="A454" s="340" t="s">
        <v>440</v>
      </c>
      <c r="B454" s="337"/>
      <c r="C454" s="291">
        <v>111060</v>
      </c>
      <c r="D454" s="341">
        <v>5680</v>
      </c>
      <c r="E454" s="339"/>
      <c r="F454" s="291">
        <v>116740</v>
      </c>
    </row>
    <row r="455" spans="1:6" ht="15" customHeight="1" x14ac:dyDescent="0.25">
      <c r="A455" s="340" t="s">
        <v>441</v>
      </c>
      <c r="B455" s="337"/>
      <c r="C455" s="291">
        <v>6950</v>
      </c>
      <c r="D455" s="341">
        <v>0</v>
      </c>
      <c r="E455" s="341"/>
      <c r="F455" s="291">
        <v>6950</v>
      </c>
    </row>
    <row r="456" spans="1:6" ht="15" customHeight="1" x14ac:dyDescent="0.25">
      <c r="A456" s="340" t="s">
        <v>442</v>
      </c>
      <c r="B456" s="337"/>
      <c r="C456" s="291">
        <v>91110</v>
      </c>
      <c r="D456" s="341">
        <v>1000</v>
      </c>
      <c r="E456" s="339"/>
      <c r="F456" s="291">
        <v>92110</v>
      </c>
    </row>
    <row r="457" spans="1:6" ht="30" customHeight="1" x14ac:dyDescent="0.25">
      <c r="A457" s="340" t="s">
        <v>445</v>
      </c>
      <c r="B457" s="337"/>
      <c r="C457" s="291">
        <v>13000</v>
      </c>
      <c r="D457" s="341">
        <v>4680</v>
      </c>
      <c r="E457" s="339"/>
      <c r="F457" s="291">
        <v>17680</v>
      </c>
    </row>
    <row r="458" spans="1:6" ht="15" customHeight="1" x14ac:dyDescent="0.25">
      <c r="A458" s="340" t="s">
        <v>453</v>
      </c>
      <c r="B458" s="337"/>
      <c r="C458" s="291">
        <v>13291</v>
      </c>
      <c r="D458" s="341">
        <v>4000</v>
      </c>
      <c r="E458" s="339"/>
      <c r="F458" s="291">
        <v>17291</v>
      </c>
    </row>
    <row r="459" spans="1:6" ht="15" customHeight="1" x14ac:dyDescent="0.25">
      <c r="A459" s="340" t="s">
        <v>763</v>
      </c>
      <c r="B459" s="337"/>
      <c r="C459" s="291">
        <v>291</v>
      </c>
      <c r="D459" s="341">
        <v>0</v>
      </c>
      <c r="E459" s="341"/>
      <c r="F459" s="291">
        <v>291</v>
      </c>
    </row>
    <row r="460" spans="1:6" ht="15" customHeight="1" x14ac:dyDescent="0.25">
      <c r="A460" s="340" t="s">
        <v>454</v>
      </c>
      <c r="B460" s="337"/>
      <c r="C460" s="291">
        <v>13000</v>
      </c>
      <c r="D460" s="341">
        <v>4000</v>
      </c>
      <c r="E460" s="339"/>
      <c r="F460" s="291">
        <v>17000</v>
      </c>
    </row>
    <row r="461" spans="1:6" ht="14.25" customHeight="1" x14ac:dyDescent="0.25"/>
    <row r="462" spans="1:6" ht="15" customHeight="1" x14ac:dyDescent="0.25">
      <c r="A462" s="336" t="s">
        <v>464</v>
      </c>
      <c r="B462" s="337"/>
      <c r="C462" s="337"/>
      <c r="D462" s="337"/>
      <c r="E462" s="337"/>
      <c r="F462" s="337"/>
    </row>
    <row r="463" spans="1:6" ht="15" customHeight="1" x14ac:dyDescent="0.25">
      <c r="A463" s="336" t="s">
        <v>439</v>
      </c>
      <c r="B463" s="337"/>
      <c r="C463" s="293">
        <v>1324541</v>
      </c>
      <c r="D463" s="338">
        <v>252664</v>
      </c>
      <c r="E463" s="339"/>
      <c r="F463" s="293">
        <v>1577205</v>
      </c>
    </row>
    <row r="464" spans="1:6" ht="15" customHeight="1" x14ac:dyDescent="0.25">
      <c r="A464" s="340" t="s">
        <v>448</v>
      </c>
      <c r="B464" s="337"/>
      <c r="C464" s="291">
        <v>735065</v>
      </c>
      <c r="D464" s="341">
        <v>2664</v>
      </c>
      <c r="E464" s="339"/>
      <c r="F464" s="291">
        <v>737729</v>
      </c>
    </row>
    <row r="465" spans="1:6" ht="15" customHeight="1" x14ac:dyDescent="0.25">
      <c r="A465" s="340" t="s">
        <v>449</v>
      </c>
      <c r="B465" s="337"/>
      <c r="C465" s="291">
        <v>572352</v>
      </c>
      <c r="D465" s="341">
        <v>2664</v>
      </c>
      <c r="E465" s="339"/>
      <c r="F465" s="291">
        <v>575016</v>
      </c>
    </row>
    <row r="466" spans="1:6" ht="15" customHeight="1" x14ac:dyDescent="0.25">
      <c r="A466" s="340" t="s">
        <v>450</v>
      </c>
      <c r="B466" s="337"/>
      <c r="C466" s="291">
        <v>162713</v>
      </c>
      <c r="D466" s="341">
        <v>0</v>
      </c>
      <c r="E466" s="341"/>
      <c r="F466" s="291">
        <v>162713</v>
      </c>
    </row>
    <row r="467" spans="1:6" ht="15" customHeight="1" x14ac:dyDescent="0.25">
      <c r="A467" s="340" t="s">
        <v>440</v>
      </c>
      <c r="B467" s="337"/>
      <c r="C467" s="291">
        <v>437762</v>
      </c>
      <c r="D467" s="341">
        <v>0</v>
      </c>
      <c r="E467" s="341"/>
      <c r="F467" s="291">
        <v>437762</v>
      </c>
    </row>
    <row r="468" spans="1:6" ht="15" customHeight="1" x14ac:dyDescent="0.25">
      <c r="A468" s="340" t="s">
        <v>441</v>
      </c>
      <c r="B468" s="337"/>
      <c r="C468" s="291">
        <v>5710</v>
      </c>
      <c r="D468" s="341">
        <v>0</v>
      </c>
      <c r="E468" s="341"/>
      <c r="F468" s="291">
        <v>5710</v>
      </c>
    </row>
    <row r="469" spans="1:6" ht="15" customHeight="1" x14ac:dyDescent="0.25">
      <c r="A469" s="340" t="s">
        <v>442</v>
      </c>
      <c r="B469" s="337"/>
      <c r="C469" s="291">
        <v>308252</v>
      </c>
      <c r="D469" s="341">
        <v>0</v>
      </c>
      <c r="E469" s="341"/>
      <c r="F469" s="291">
        <v>308252</v>
      </c>
    </row>
    <row r="470" spans="1:6" ht="30" customHeight="1" x14ac:dyDescent="0.25">
      <c r="A470" s="340" t="s">
        <v>445</v>
      </c>
      <c r="B470" s="337"/>
      <c r="C470" s="291">
        <v>103000</v>
      </c>
      <c r="D470" s="341">
        <v>0</v>
      </c>
      <c r="E470" s="341"/>
      <c r="F470" s="291">
        <v>103000</v>
      </c>
    </row>
    <row r="471" spans="1:6" ht="15" customHeight="1" x14ac:dyDescent="0.25">
      <c r="A471" s="340" t="s">
        <v>466</v>
      </c>
      <c r="B471" s="337"/>
      <c r="C471" s="291">
        <v>20800</v>
      </c>
      <c r="D471" s="341">
        <v>0</v>
      </c>
      <c r="E471" s="341"/>
      <c r="F471" s="291">
        <v>20800</v>
      </c>
    </row>
    <row r="472" spans="1:6" ht="15" customHeight="1" x14ac:dyDescent="0.25">
      <c r="A472" s="340" t="s">
        <v>453</v>
      </c>
      <c r="B472" s="337"/>
      <c r="C472" s="291">
        <v>151714</v>
      </c>
      <c r="D472" s="341">
        <v>250000</v>
      </c>
      <c r="E472" s="339"/>
      <c r="F472" s="291">
        <v>401714</v>
      </c>
    </row>
    <row r="473" spans="1:6" ht="15" customHeight="1" x14ac:dyDescent="0.25">
      <c r="A473" s="340" t="s">
        <v>763</v>
      </c>
      <c r="B473" s="337"/>
      <c r="C473" s="291">
        <v>15000</v>
      </c>
      <c r="D473" s="341">
        <v>0</v>
      </c>
      <c r="E473" s="341"/>
      <c r="F473" s="291">
        <v>15000</v>
      </c>
    </row>
    <row r="474" spans="1:6" ht="15" customHeight="1" x14ac:dyDescent="0.25">
      <c r="A474" s="340" t="s">
        <v>454</v>
      </c>
      <c r="B474" s="337"/>
      <c r="C474" s="291">
        <v>136714</v>
      </c>
      <c r="D474" s="341">
        <v>250000</v>
      </c>
      <c r="E474" s="339"/>
      <c r="F474" s="291">
        <v>386714</v>
      </c>
    </row>
    <row r="475" spans="1:6" ht="14.25" customHeight="1" x14ac:dyDescent="0.25"/>
    <row r="476" spans="1:6" ht="15" customHeight="1" x14ac:dyDescent="0.25">
      <c r="A476" s="336" t="s">
        <v>811</v>
      </c>
      <c r="B476" s="337"/>
      <c r="C476" s="337"/>
      <c r="D476" s="337"/>
      <c r="E476" s="337"/>
      <c r="F476" s="337"/>
    </row>
    <row r="477" spans="1:6" ht="15" customHeight="1" x14ac:dyDescent="0.25">
      <c r="A477" s="336" t="s">
        <v>439</v>
      </c>
      <c r="B477" s="337"/>
      <c r="C477" s="293">
        <v>476460</v>
      </c>
      <c r="D477" s="338">
        <v>61000</v>
      </c>
      <c r="E477" s="339"/>
      <c r="F477" s="293">
        <v>537460</v>
      </c>
    </row>
    <row r="478" spans="1:6" ht="15" customHeight="1" x14ac:dyDescent="0.25">
      <c r="A478" s="340" t="s">
        <v>448</v>
      </c>
      <c r="B478" s="337"/>
      <c r="C478" s="291">
        <v>69777</v>
      </c>
      <c r="D478" s="341">
        <v>0</v>
      </c>
      <c r="E478" s="341"/>
      <c r="F478" s="291">
        <v>69777</v>
      </c>
    </row>
    <row r="479" spans="1:6" ht="15" customHeight="1" x14ac:dyDescent="0.25">
      <c r="A479" s="340" t="s">
        <v>449</v>
      </c>
      <c r="B479" s="337"/>
      <c r="C479" s="291">
        <v>64754</v>
      </c>
      <c r="D479" s="341">
        <v>0</v>
      </c>
      <c r="E479" s="341"/>
      <c r="F479" s="291">
        <v>64754</v>
      </c>
    </row>
    <row r="480" spans="1:6" ht="15" customHeight="1" x14ac:dyDescent="0.25">
      <c r="A480" s="340" t="s">
        <v>450</v>
      </c>
      <c r="B480" s="337"/>
      <c r="C480" s="291">
        <v>5023</v>
      </c>
      <c r="D480" s="341">
        <v>0</v>
      </c>
      <c r="E480" s="341"/>
      <c r="F480" s="291">
        <v>5023</v>
      </c>
    </row>
    <row r="481" spans="1:6" ht="15" customHeight="1" x14ac:dyDescent="0.25">
      <c r="A481" s="340" t="s">
        <v>440</v>
      </c>
      <c r="B481" s="337"/>
      <c r="C481" s="291">
        <v>403683</v>
      </c>
      <c r="D481" s="341">
        <v>61000</v>
      </c>
      <c r="E481" s="339"/>
      <c r="F481" s="291">
        <v>464683</v>
      </c>
    </row>
    <row r="482" spans="1:6" ht="15" customHeight="1" x14ac:dyDescent="0.25">
      <c r="A482" s="340" t="s">
        <v>442</v>
      </c>
      <c r="B482" s="337"/>
      <c r="C482" s="291">
        <v>330385</v>
      </c>
      <c r="D482" s="341">
        <v>61000</v>
      </c>
      <c r="E482" s="339"/>
      <c r="F482" s="291">
        <v>391385</v>
      </c>
    </row>
    <row r="483" spans="1:6" ht="30" customHeight="1" x14ac:dyDescent="0.25">
      <c r="A483" s="340" t="s">
        <v>445</v>
      </c>
      <c r="B483" s="337"/>
      <c r="C483" s="291">
        <v>43798</v>
      </c>
      <c r="D483" s="341">
        <v>0</v>
      </c>
      <c r="E483" s="341"/>
      <c r="F483" s="291">
        <v>43798</v>
      </c>
    </row>
    <row r="484" spans="1:6" ht="15" customHeight="1" x14ac:dyDescent="0.25">
      <c r="A484" s="340" t="s">
        <v>466</v>
      </c>
      <c r="B484" s="337"/>
      <c r="C484" s="291">
        <v>29500</v>
      </c>
      <c r="D484" s="341">
        <v>0</v>
      </c>
      <c r="E484" s="341"/>
      <c r="F484" s="291">
        <v>29500</v>
      </c>
    </row>
    <row r="485" spans="1:6" ht="15" customHeight="1" x14ac:dyDescent="0.25">
      <c r="A485" s="340" t="s">
        <v>453</v>
      </c>
      <c r="B485" s="337"/>
      <c r="C485" s="291">
        <v>3000</v>
      </c>
      <c r="D485" s="341">
        <v>0</v>
      </c>
      <c r="E485" s="341"/>
      <c r="F485" s="291">
        <v>3000</v>
      </c>
    </row>
    <row r="486" spans="1:6" ht="15" customHeight="1" x14ac:dyDescent="0.25">
      <c r="A486" s="340" t="s">
        <v>454</v>
      </c>
      <c r="B486" s="337"/>
      <c r="C486" s="291">
        <v>3000</v>
      </c>
      <c r="D486" s="341">
        <v>0</v>
      </c>
      <c r="E486" s="341"/>
      <c r="F486" s="291">
        <v>3000</v>
      </c>
    </row>
    <row r="487" spans="1:6" ht="14.25" customHeight="1" x14ac:dyDescent="0.25"/>
    <row r="488" spans="1:6" ht="15" customHeight="1" x14ac:dyDescent="0.25">
      <c r="A488" s="336" t="s">
        <v>812</v>
      </c>
      <c r="B488" s="337"/>
      <c r="C488" s="337"/>
      <c r="D488" s="337"/>
      <c r="E488" s="337"/>
      <c r="F488" s="337"/>
    </row>
    <row r="489" spans="1:6" ht="15" customHeight="1" x14ac:dyDescent="0.25">
      <c r="A489" s="336" t="s">
        <v>439</v>
      </c>
      <c r="B489" s="337"/>
      <c r="C489" s="293">
        <v>89340</v>
      </c>
      <c r="D489" s="338">
        <v>1500</v>
      </c>
      <c r="E489" s="339"/>
      <c r="F489" s="293">
        <v>90840</v>
      </c>
    </row>
    <row r="490" spans="1:6" ht="15" customHeight="1" x14ac:dyDescent="0.25">
      <c r="A490" s="340" t="s">
        <v>448</v>
      </c>
      <c r="B490" s="337"/>
      <c r="C490" s="291">
        <v>86785</v>
      </c>
      <c r="D490" s="341">
        <v>1500</v>
      </c>
      <c r="E490" s="339"/>
      <c r="F490" s="291">
        <v>88285</v>
      </c>
    </row>
    <row r="491" spans="1:6" ht="15" customHeight="1" x14ac:dyDescent="0.25">
      <c r="A491" s="340" t="s">
        <v>449</v>
      </c>
      <c r="B491" s="337"/>
      <c r="C491" s="291">
        <v>68044</v>
      </c>
      <c r="D491" s="341">
        <v>1500</v>
      </c>
      <c r="E491" s="339"/>
      <c r="F491" s="291">
        <v>69544</v>
      </c>
    </row>
    <row r="492" spans="1:6" ht="15" customHeight="1" x14ac:dyDescent="0.25">
      <c r="A492" s="340" t="s">
        <v>450</v>
      </c>
      <c r="B492" s="337"/>
      <c r="C492" s="291">
        <v>18741</v>
      </c>
      <c r="D492" s="341">
        <v>0</v>
      </c>
      <c r="E492" s="341"/>
      <c r="F492" s="291">
        <v>18741</v>
      </c>
    </row>
    <row r="493" spans="1:6" ht="15" customHeight="1" x14ac:dyDescent="0.25">
      <c r="A493" s="340" t="s">
        <v>440</v>
      </c>
      <c r="B493" s="337"/>
      <c r="C493" s="291">
        <v>2555</v>
      </c>
      <c r="D493" s="341">
        <v>0</v>
      </c>
      <c r="E493" s="341"/>
      <c r="F493" s="291">
        <v>2555</v>
      </c>
    </row>
    <row r="494" spans="1:6" ht="15" customHeight="1" x14ac:dyDescent="0.25">
      <c r="A494" s="340" t="s">
        <v>442</v>
      </c>
      <c r="B494" s="337"/>
      <c r="C494" s="291">
        <v>2555</v>
      </c>
      <c r="D494" s="341">
        <v>0</v>
      </c>
      <c r="E494" s="341"/>
      <c r="F494" s="291">
        <v>2555</v>
      </c>
    </row>
    <row r="495" spans="1:6" ht="14.25" customHeight="1" x14ac:dyDescent="0.25"/>
    <row r="496" spans="1:6" ht="15" customHeight="1" x14ac:dyDescent="0.25">
      <c r="A496" s="336" t="s">
        <v>813</v>
      </c>
      <c r="B496" s="337"/>
      <c r="C496" s="337"/>
      <c r="D496" s="337"/>
      <c r="E496" s="337"/>
      <c r="F496" s="337"/>
    </row>
    <row r="497" spans="1:6" ht="15" customHeight="1" x14ac:dyDescent="0.25">
      <c r="A497" s="336" t="s">
        <v>439</v>
      </c>
      <c r="B497" s="337"/>
      <c r="C497" s="293">
        <v>51226</v>
      </c>
      <c r="D497" s="338">
        <v>0</v>
      </c>
      <c r="E497" s="338"/>
      <c r="F497" s="293">
        <v>51226</v>
      </c>
    </row>
    <row r="498" spans="1:6" ht="15" customHeight="1" x14ac:dyDescent="0.25">
      <c r="A498" s="340" t="s">
        <v>448</v>
      </c>
      <c r="B498" s="337"/>
      <c r="C498" s="291">
        <v>48371</v>
      </c>
      <c r="D498" s="341">
        <v>0</v>
      </c>
      <c r="E498" s="341"/>
      <c r="F498" s="291">
        <v>48371</v>
      </c>
    </row>
    <row r="499" spans="1:6" ht="15" customHeight="1" x14ac:dyDescent="0.25">
      <c r="A499" s="340" t="s">
        <v>449</v>
      </c>
      <c r="B499" s="337"/>
      <c r="C499" s="291">
        <v>37572</v>
      </c>
      <c r="D499" s="341">
        <v>0</v>
      </c>
      <c r="E499" s="341"/>
      <c r="F499" s="291">
        <v>37572</v>
      </c>
    </row>
    <row r="500" spans="1:6" ht="15" customHeight="1" x14ac:dyDescent="0.25">
      <c r="A500" s="340" t="s">
        <v>450</v>
      </c>
      <c r="B500" s="337"/>
      <c r="C500" s="291">
        <v>10799</v>
      </c>
      <c r="D500" s="341">
        <v>0</v>
      </c>
      <c r="E500" s="341"/>
      <c r="F500" s="291">
        <v>10799</v>
      </c>
    </row>
    <row r="501" spans="1:6" ht="15" customHeight="1" x14ac:dyDescent="0.25">
      <c r="A501" s="340" t="s">
        <v>440</v>
      </c>
      <c r="B501" s="337"/>
      <c r="C501" s="291">
        <v>2855</v>
      </c>
      <c r="D501" s="341">
        <v>0</v>
      </c>
      <c r="E501" s="341"/>
      <c r="F501" s="291">
        <v>2855</v>
      </c>
    </row>
    <row r="502" spans="1:6" ht="15" customHeight="1" x14ac:dyDescent="0.25">
      <c r="A502" s="340" t="s">
        <v>442</v>
      </c>
      <c r="B502" s="337"/>
      <c r="C502" s="291">
        <v>50</v>
      </c>
      <c r="D502" s="341">
        <v>0</v>
      </c>
      <c r="E502" s="341"/>
      <c r="F502" s="291">
        <v>50</v>
      </c>
    </row>
    <row r="503" spans="1:6" ht="30" customHeight="1" x14ac:dyDescent="0.25">
      <c r="A503" s="340" t="s">
        <v>445</v>
      </c>
      <c r="B503" s="337"/>
      <c r="C503" s="291">
        <v>2805</v>
      </c>
      <c r="D503" s="341">
        <v>0</v>
      </c>
      <c r="E503" s="341"/>
      <c r="F503" s="291">
        <v>2805</v>
      </c>
    </row>
    <row r="504" spans="1:6" ht="14.25" customHeight="1" x14ac:dyDescent="0.25"/>
    <row r="505" spans="1:6" ht="15" customHeight="1" x14ac:dyDescent="0.25">
      <c r="A505" s="336" t="s">
        <v>814</v>
      </c>
      <c r="B505" s="337"/>
      <c r="C505" s="337"/>
      <c r="D505" s="337"/>
      <c r="E505" s="337"/>
      <c r="F505" s="337"/>
    </row>
    <row r="506" spans="1:6" ht="15" customHeight="1" x14ac:dyDescent="0.25">
      <c r="A506" s="336" t="s">
        <v>439</v>
      </c>
      <c r="B506" s="337"/>
      <c r="C506" s="293">
        <v>15516</v>
      </c>
      <c r="D506" s="338">
        <v>0</v>
      </c>
      <c r="E506" s="338"/>
      <c r="F506" s="293">
        <v>15516</v>
      </c>
    </row>
    <row r="507" spans="1:6" ht="15" customHeight="1" x14ac:dyDescent="0.25">
      <c r="A507" s="340" t="s">
        <v>448</v>
      </c>
      <c r="B507" s="337"/>
      <c r="C507" s="291">
        <v>13805</v>
      </c>
      <c r="D507" s="341">
        <v>0</v>
      </c>
      <c r="E507" s="341"/>
      <c r="F507" s="291">
        <v>13805</v>
      </c>
    </row>
    <row r="508" spans="1:6" ht="15" customHeight="1" x14ac:dyDescent="0.25">
      <c r="A508" s="340" t="s">
        <v>449</v>
      </c>
      <c r="B508" s="337"/>
      <c r="C508" s="291">
        <v>10985</v>
      </c>
      <c r="D508" s="341">
        <v>0</v>
      </c>
      <c r="E508" s="341"/>
      <c r="F508" s="291">
        <v>10985</v>
      </c>
    </row>
    <row r="509" spans="1:6" ht="15" customHeight="1" x14ac:dyDescent="0.25">
      <c r="A509" s="340" t="s">
        <v>450</v>
      </c>
      <c r="B509" s="337"/>
      <c r="C509" s="291">
        <v>2820</v>
      </c>
      <c r="D509" s="341">
        <v>0</v>
      </c>
      <c r="E509" s="341"/>
      <c r="F509" s="291">
        <v>2820</v>
      </c>
    </row>
    <row r="510" spans="1:6" ht="15" customHeight="1" x14ac:dyDescent="0.25">
      <c r="A510" s="340" t="s">
        <v>440</v>
      </c>
      <c r="B510" s="337"/>
      <c r="C510" s="291">
        <v>1711</v>
      </c>
      <c r="D510" s="341">
        <v>0</v>
      </c>
      <c r="E510" s="341"/>
      <c r="F510" s="291">
        <v>1711</v>
      </c>
    </row>
    <row r="511" spans="1:6" ht="15" customHeight="1" x14ac:dyDescent="0.25">
      <c r="A511" s="340" t="s">
        <v>442</v>
      </c>
      <c r="B511" s="337"/>
      <c r="C511" s="291">
        <v>516</v>
      </c>
      <c r="D511" s="341">
        <v>0</v>
      </c>
      <c r="E511" s="341"/>
      <c r="F511" s="291">
        <v>516</v>
      </c>
    </row>
    <row r="512" spans="1:6" ht="30" customHeight="1" x14ac:dyDescent="0.25">
      <c r="A512" s="340" t="s">
        <v>445</v>
      </c>
      <c r="B512" s="337"/>
      <c r="C512" s="291">
        <v>1195</v>
      </c>
      <c r="D512" s="341">
        <v>0</v>
      </c>
      <c r="E512" s="341"/>
      <c r="F512" s="291">
        <v>1195</v>
      </c>
    </row>
    <row r="513" spans="1:6" ht="14.25" customHeight="1" x14ac:dyDescent="0.25"/>
    <row r="514" spans="1:6" ht="15" customHeight="1" x14ac:dyDescent="0.25">
      <c r="A514" s="336" t="s">
        <v>815</v>
      </c>
      <c r="B514" s="337"/>
      <c r="C514" s="337"/>
      <c r="D514" s="337"/>
      <c r="E514" s="337"/>
      <c r="F514" s="337"/>
    </row>
    <row r="515" spans="1:6" ht="15" customHeight="1" x14ac:dyDescent="0.25">
      <c r="A515" s="336" t="s">
        <v>439</v>
      </c>
      <c r="B515" s="337"/>
      <c r="C515" s="293">
        <v>383572</v>
      </c>
      <c r="D515" s="338">
        <v>0</v>
      </c>
      <c r="E515" s="338"/>
      <c r="F515" s="293">
        <v>383572</v>
      </c>
    </row>
    <row r="516" spans="1:6" ht="15" customHeight="1" x14ac:dyDescent="0.25">
      <c r="A516" s="340" t="s">
        <v>448</v>
      </c>
      <c r="B516" s="337"/>
      <c r="C516" s="291">
        <v>308710</v>
      </c>
      <c r="D516" s="341">
        <v>0</v>
      </c>
      <c r="E516" s="341"/>
      <c r="F516" s="291">
        <v>308710</v>
      </c>
    </row>
    <row r="517" spans="1:6" ht="15" customHeight="1" x14ac:dyDescent="0.25">
      <c r="A517" s="340" t="s">
        <v>449</v>
      </c>
      <c r="B517" s="337"/>
      <c r="C517" s="291">
        <v>240535</v>
      </c>
      <c r="D517" s="341">
        <v>0</v>
      </c>
      <c r="E517" s="341"/>
      <c r="F517" s="291">
        <v>240535</v>
      </c>
    </row>
    <row r="518" spans="1:6" ht="15" customHeight="1" x14ac:dyDescent="0.25">
      <c r="A518" s="340" t="s">
        <v>450</v>
      </c>
      <c r="B518" s="337"/>
      <c r="C518" s="291">
        <v>68175</v>
      </c>
      <c r="D518" s="341">
        <v>0</v>
      </c>
      <c r="E518" s="341"/>
      <c r="F518" s="291">
        <v>68175</v>
      </c>
    </row>
    <row r="519" spans="1:6" ht="15" customHeight="1" x14ac:dyDescent="0.25">
      <c r="A519" s="340" t="s">
        <v>440</v>
      </c>
      <c r="B519" s="337"/>
      <c r="C519" s="291">
        <v>59976</v>
      </c>
      <c r="D519" s="341">
        <v>0</v>
      </c>
      <c r="E519" s="341"/>
      <c r="F519" s="291">
        <v>59976</v>
      </c>
    </row>
    <row r="520" spans="1:6" ht="15" customHeight="1" x14ac:dyDescent="0.25">
      <c r="A520" s="340" t="s">
        <v>442</v>
      </c>
      <c r="B520" s="337"/>
      <c r="C520" s="291">
        <v>43534</v>
      </c>
      <c r="D520" s="341">
        <v>0</v>
      </c>
      <c r="E520" s="341"/>
      <c r="F520" s="291">
        <v>43534</v>
      </c>
    </row>
    <row r="521" spans="1:6" ht="30" customHeight="1" x14ac:dyDescent="0.25">
      <c r="A521" s="340" t="s">
        <v>445</v>
      </c>
      <c r="B521" s="337"/>
      <c r="C521" s="291">
        <v>16442</v>
      </c>
      <c r="D521" s="341">
        <v>0</v>
      </c>
      <c r="E521" s="341"/>
      <c r="F521" s="291">
        <v>16442</v>
      </c>
    </row>
    <row r="522" spans="1:6" ht="15" customHeight="1" x14ac:dyDescent="0.25">
      <c r="A522" s="340" t="s">
        <v>453</v>
      </c>
      <c r="B522" s="337"/>
      <c r="C522" s="291">
        <v>1000</v>
      </c>
      <c r="D522" s="341">
        <v>0</v>
      </c>
      <c r="E522" s="341"/>
      <c r="F522" s="291">
        <v>1000</v>
      </c>
    </row>
    <row r="523" spans="1:6" ht="15" customHeight="1" x14ac:dyDescent="0.25">
      <c r="A523" s="340" t="s">
        <v>763</v>
      </c>
      <c r="B523" s="337"/>
      <c r="C523" s="291">
        <v>670</v>
      </c>
      <c r="D523" s="341">
        <v>0</v>
      </c>
      <c r="E523" s="341"/>
      <c r="F523" s="291">
        <v>670</v>
      </c>
    </row>
    <row r="524" spans="1:6" ht="15" customHeight="1" x14ac:dyDescent="0.25">
      <c r="A524" s="340" t="s">
        <v>454</v>
      </c>
      <c r="B524" s="337"/>
      <c r="C524" s="291">
        <v>330</v>
      </c>
      <c r="D524" s="341">
        <v>0</v>
      </c>
      <c r="E524" s="341"/>
      <c r="F524" s="291">
        <v>330</v>
      </c>
    </row>
    <row r="525" spans="1:6" ht="30" customHeight="1" x14ac:dyDescent="0.25">
      <c r="A525" s="340" t="s">
        <v>764</v>
      </c>
      <c r="B525" s="337"/>
      <c r="C525" s="291">
        <v>13886</v>
      </c>
      <c r="D525" s="341">
        <v>0</v>
      </c>
      <c r="E525" s="341"/>
      <c r="F525" s="291">
        <v>13886</v>
      </c>
    </row>
    <row r="526" spans="1:6" ht="15" customHeight="1" x14ac:dyDescent="0.25">
      <c r="A526" s="340" t="s">
        <v>765</v>
      </c>
      <c r="B526" s="337"/>
      <c r="C526" s="291">
        <v>13886</v>
      </c>
      <c r="D526" s="341">
        <v>0</v>
      </c>
      <c r="E526" s="341"/>
      <c r="F526" s="291">
        <v>13886</v>
      </c>
    </row>
    <row r="527" spans="1:6" ht="14.25" customHeight="1" x14ac:dyDescent="0.25"/>
    <row r="528" spans="1:6" ht="15" customHeight="1" x14ac:dyDescent="0.25">
      <c r="A528" s="336" t="s">
        <v>816</v>
      </c>
      <c r="B528" s="337"/>
      <c r="C528" s="337"/>
      <c r="D528" s="337"/>
      <c r="E528" s="337"/>
      <c r="F528" s="337"/>
    </row>
    <row r="529" spans="1:6" ht="15" customHeight="1" x14ac:dyDescent="0.25">
      <c r="A529" s="336" t="s">
        <v>439</v>
      </c>
      <c r="B529" s="337"/>
      <c r="C529" s="293">
        <v>391815</v>
      </c>
      <c r="D529" s="338">
        <v>-800</v>
      </c>
      <c r="E529" s="339"/>
      <c r="F529" s="293">
        <v>391015</v>
      </c>
    </row>
    <row r="530" spans="1:6" ht="15" customHeight="1" x14ac:dyDescent="0.25">
      <c r="A530" s="340" t="s">
        <v>448</v>
      </c>
      <c r="B530" s="337"/>
      <c r="C530" s="291">
        <v>44856</v>
      </c>
      <c r="D530" s="341">
        <v>0</v>
      </c>
      <c r="E530" s="341"/>
      <c r="F530" s="291">
        <v>44856</v>
      </c>
    </row>
    <row r="531" spans="1:6" ht="15" customHeight="1" x14ac:dyDescent="0.25">
      <c r="A531" s="340" t="s">
        <v>449</v>
      </c>
      <c r="B531" s="337"/>
      <c r="C531" s="291">
        <v>39419</v>
      </c>
      <c r="D531" s="341">
        <v>0</v>
      </c>
      <c r="E531" s="341"/>
      <c r="F531" s="291">
        <v>39419</v>
      </c>
    </row>
    <row r="532" spans="1:6" ht="15" customHeight="1" x14ac:dyDescent="0.25">
      <c r="A532" s="340" t="s">
        <v>450</v>
      </c>
      <c r="B532" s="337"/>
      <c r="C532" s="291">
        <v>5437</v>
      </c>
      <c r="D532" s="341">
        <v>0</v>
      </c>
      <c r="E532" s="341"/>
      <c r="F532" s="291">
        <v>5437</v>
      </c>
    </row>
    <row r="533" spans="1:6" ht="15" customHeight="1" x14ac:dyDescent="0.25">
      <c r="A533" s="340" t="s">
        <v>440</v>
      </c>
      <c r="B533" s="337"/>
      <c r="C533" s="291">
        <v>332959</v>
      </c>
      <c r="D533" s="341">
        <v>-800</v>
      </c>
      <c r="E533" s="339"/>
      <c r="F533" s="291">
        <v>332159</v>
      </c>
    </row>
    <row r="534" spans="1:6" ht="15" customHeight="1" x14ac:dyDescent="0.25">
      <c r="A534" s="340" t="s">
        <v>442</v>
      </c>
      <c r="B534" s="337"/>
      <c r="C534" s="291">
        <v>230358</v>
      </c>
      <c r="D534" s="341">
        <v>-800</v>
      </c>
      <c r="E534" s="339"/>
      <c r="F534" s="291">
        <v>229558</v>
      </c>
    </row>
    <row r="535" spans="1:6" ht="30" customHeight="1" x14ac:dyDescent="0.25">
      <c r="A535" s="340" t="s">
        <v>445</v>
      </c>
      <c r="B535" s="337"/>
      <c r="C535" s="291">
        <v>102551</v>
      </c>
      <c r="D535" s="341">
        <v>0</v>
      </c>
      <c r="E535" s="341"/>
      <c r="F535" s="291">
        <v>102551</v>
      </c>
    </row>
    <row r="536" spans="1:6" ht="15" customHeight="1" x14ac:dyDescent="0.25">
      <c r="A536" s="340" t="s">
        <v>466</v>
      </c>
      <c r="B536" s="337"/>
      <c r="C536" s="291">
        <v>50</v>
      </c>
      <c r="D536" s="341">
        <v>0</v>
      </c>
      <c r="E536" s="341"/>
      <c r="F536" s="291">
        <v>50</v>
      </c>
    </row>
    <row r="537" spans="1:6" ht="15" customHeight="1" x14ac:dyDescent="0.25">
      <c r="A537" s="340" t="s">
        <v>453</v>
      </c>
      <c r="B537" s="337"/>
      <c r="C537" s="291">
        <v>14000</v>
      </c>
      <c r="D537" s="341">
        <v>0</v>
      </c>
      <c r="E537" s="341"/>
      <c r="F537" s="291">
        <v>14000</v>
      </c>
    </row>
    <row r="538" spans="1:6" ht="15" customHeight="1" x14ac:dyDescent="0.25">
      <c r="A538" s="340" t="s">
        <v>763</v>
      </c>
      <c r="B538" s="337"/>
      <c r="C538" s="291">
        <v>7626</v>
      </c>
      <c r="D538" s="341">
        <v>0</v>
      </c>
      <c r="E538" s="341"/>
      <c r="F538" s="291">
        <v>7626</v>
      </c>
    </row>
    <row r="539" spans="1:6" ht="15" customHeight="1" x14ac:dyDescent="0.25">
      <c r="A539" s="340" t="s">
        <v>454</v>
      </c>
      <c r="B539" s="337"/>
      <c r="C539" s="291">
        <v>6374</v>
      </c>
      <c r="D539" s="341">
        <v>0</v>
      </c>
      <c r="E539" s="341"/>
      <c r="F539" s="291">
        <v>6374</v>
      </c>
    </row>
    <row r="540" spans="1:6" ht="14.25" customHeight="1" x14ac:dyDescent="0.25"/>
    <row r="541" spans="1:6" ht="15" customHeight="1" x14ac:dyDescent="0.25">
      <c r="A541" s="336" t="s">
        <v>817</v>
      </c>
      <c r="B541" s="337"/>
      <c r="C541" s="337"/>
      <c r="D541" s="337"/>
      <c r="E541" s="337"/>
      <c r="F541" s="337"/>
    </row>
    <row r="542" spans="1:6" ht="15" customHeight="1" x14ac:dyDescent="0.25">
      <c r="A542" s="336" t="s">
        <v>439</v>
      </c>
      <c r="B542" s="337"/>
      <c r="C542" s="293">
        <v>371080</v>
      </c>
      <c r="D542" s="338">
        <v>0</v>
      </c>
      <c r="E542" s="338"/>
      <c r="F542" s="293">
        <v>371080</v>
      </c>
    </row>
    <row r="543" spans="1:6" ht="15" customHeight="1" x14ac:dyDescent="0.25">
      <c r="A543" s="340" t="s">
        <v>448</v>
      </c>
      <c r="B543" s="337"/>
      <c r="C543" s="291">
        <v>176202</v>
      </c>
      <c r="D543" s="341">
        <v>0</v>
      </c>
      <c r="E543" s="341"/>
      <c r="F543" s="291">
        <v>176202</v>
      </c>
    </row>
    <row r="544" spans="1:6" ht="15" customHeight="1" x14ac:dyDescent="0.25">
      <c r="A544" s="340" t="s">
        <v>449</v>
      </c>
      <c r="B544" s="337"/>
      <c r="C544" s="291">
        <v>136497</v>
      </c>
      <c r="D544" s="341">
        <v>0</v>
      </c>
      <c r="E544" s="341"/>
      <c r="F544" s="291">
        <v>136497</v>
      </c>
    </row>
    <row r="545" spans="1:6" ht="15" customHeight="1" x14ac:dyDescent="0.25">
      <c r="A545" s="340" t="s">
        <v>450</v>
      </c>
      <c r="B545" s="337"/>
      <c r="C545" s="291">
        <v>39705</v>
      </c>
      <c r="D545" s="341">
        <v>0</v>
      </c>
      <c r="E545" s="341"/>
      <c r="F545" s="291">
        <v>39705</v>
      </c>
    </row>
    <row r="546" spans="1:6" ht="15" customHeight="1" x14ac:dyDescent="0.25">
      <c r="A546" s="340" t="s">
        <v>440</v>
      </c>
      <c r="B546" s="337"/>
      <c r="C546" s="291">
        <v>194878</v>
      </c>
      <c r="D546" s="341">
        <v>0</v>
      </c>
      <c r="E546" s="341"/>
      <c r="F546" s="291">
        <v>194878</v>
      </c>
    </row>
    <row r="547" spans="1:6" ht="15" customHeight="1" x14ac:dyDescent="0.25">
      <c r="A547" s="340" t="s">
        <v>441</v>
      </c>
      <c r="B547" s="337"/>
      <c r="C547" s="291">
        <v>1796</v>
      </c>
      <c r="D547" s="341">
        <v>0</v>
      </c>
      <c r="E547" s="341"/>
      <c r="F547" s="291">
        <v>1796</v>
      </c>
    </row>
    <row r="548" spans="1:6" ht="15" customHeight="1" x14ac:dyDescent="0.25">
      <c r="A548" s="340" t="s">
        <v>442</v>
      </c>
      <c r="B548" s="337"/>
      <c r="C548" s="291">
        <v>99046</v>
      </c>
      <c r="D548" s="341">
        <v>0</v>
      </c>
      <c r="E548" s="341"/>
      <c r="F548" s="291">
        <v>99046</v>
      </c>
    </row>
    <row r="549" spans="1:6" ht="30" customHeight="1" x14ac:dyDescent="0.25">
      <c r="A549" s="340" t="s">
        <v>445</v>
      </c>
      <c r="B549" s="337"/>
      <c r="C549" s="291">
        <v>90336</v>
      </c>
      <c r="D549" s="341">
        <v>0</v>
      </c>
      <c r="E549" s="341"/>
      <c r="F549" s="291">
        <v>90336</v>
      </c>
    </row>
    <row r="550" spans="1:6" ht="15" customHeight="1" x14ac:dyDescent="0.25">
      <c r="A550" s="340" t="s">
        <v>466</v>
      </c>
      <c r="B550" s="337"/>
      <c r="C550" s="291">
        <v>3700</v>
      </c>
      <c r="D550" s="341">
        <v>0</v>
      </c>
      <c r="E550" s="341"/>
      <c r="F550" s="291">
        <v>3700</v>
      </c>
    </row>
    <row r="551" spans="1:6" ht="14.25" customHeight="1" x14ac:dyDescent="0.25"/>
    <row r="552" spans="1:6" ht="15" customHeight="1" x14ac:dyDescent="0.25">
      <c r="A552" s="336" t="s">
        <v>818</v>
      </c>
      <c r="B552" s="337"/>
      <c r="C552" s="337"/>
      <c r="D552" s="337"/>
      <c r="E552" s="337"/>
      <c r="F552" s="337"/>
    </row>
    <row r="553" spans="1:6" ht="15" customHeight="1" x14ac:dyDescent="0.25">
      <c r="A553" s="336" t="s">
        <v>439</v>
      </c>
      <c r="B553" s="337"/>
      <c r="C553" s="293">
        <v>42686</v>
      </c>
      <c r="D553" s="338">
        <v>0</v>
      </c>
      <c r="E553" s="338"/>
      <c r="F553" s="293">
        <v>42686</v>
      </c>
    </row>
    <row r="554" spans="1:6" ht="15" customHeight="1" x14ac:dyDescent="0.25">
      <c r="A554" s="340" t="s">
        <v>451</v>
      </c>
      <c r="B554" s="337"/>
      <c r="C554" s="291">
        <v>42686</v>
      </c>
      <c r="D554" s="341">
        <v>0</v>
      </c>
      <c r="E554" s="341"/>
      <c r="F554" s="291">
        <v>42686</v>
      </c>
    </row>
    <row r="555" spans="1:6" x14ac:dyDescent="0.25">
      <c r="A555" s="340" t="s">
        <v>458</v>
      </c>
      <c r="B555" s="337"/>
      <c r="C555" s="291">
        <v>42686</v>
      </c>
      <c r="D555" s="341">
        <v>0</v>
      </c>
      <c r="E555" s="341"/>
      <c r="F555" s="291">
        <v>42686</v>
      </c>
    </row>
    <row r="556" spans="1:6" ht="14.25" customHeight="1" x14ac:dyDescent="0.25"/>
    <row r="557" spans="1:6" ht="15" customHeight="1" x14ac:dyDescent="0.25">
      <c r="A557" s="336" t="s">
        <v>819</v>
      </c>
      <c r="B557" s="337"/>
      <c r="C557" s="337"/>
      <c r="D557" s="337"/>
      <c r="E557" s="337"/>
      <c r="F557" s="337"/>
    </row>
    <row r="558" spans="1:6" ht="15" customHeight="1" x14ac:dyDescent="0.25">
      <c r="A558" s="336" t="s">
        <v>439</v>
      </c>
      <c r="B558" s="337"/>
      <c r="C558" s="293">
        <v>15600</v>
      </c>
      <c r="D558" s="338">
        <v>0</v>
      </c>
      <c r="E558" s="338"/>
      <c r="F558" s="293">
        <v>15600</v>
      </c>
    </row>
    <row r="559" spans="1:6" ht="15" customHeight="1" x14ac:dyDescent="0.25">
      <c r="A559" s="340" t="s">
        <v>448</v>
      </c>
      <c r="B559" s="337"/>
      <c r="C559" s="291">
        <v>3210</v>
      </c>
      <c r="D559" s="341">
        <v>0</v>
      </c>
      <c r="E559" s="341"/>
      <c r="F559" s="291">
        <v>3210</v>
      </c>
    </row>
    <row r="560" spans="1:6" ht="15" customHeight="1" x14ac:dyDescent="0.25">
      <c r="A560" s="340" t="s">
        <v>449</v>
      </c>
      <c r="B560" s="337"/>
      <c r="C560" s="291">
        <v>3000</v>
      </c>
      <c r="D560" s="341">
        <v>0</v>
      </c>
      <c r="E560" s="341"/>
      <c r="F560" s="291">
        <v>3000</v>
      </c>
    </row>
    <row r="561" spans="1:6" ht="15" customHeight="1" x14ac:dyDescent="0.25">
      <c r="A561" s="340" t="s">
        <v>450</v>
      </c>
      <c r="B561" s="337"/>
      <c r="C561" s="291">
        <v>210</v>
      </c>
      <c r="D561" s="341">
        <v>0</v>
      </c>
      <c r="E561" s="341"/>
      <c r="F561" s="291">
        <v>210</v>
      </c>
    </row>
    <row r="562" spans="1:6" ht="15" customHeight="1" x14ac:dyDescent="0.25">
      <c r="A562" s="340" t="s">
        <v>440</v>
      </c>
      <c r="B562" s="337"/>
      <c r="C562" s="291">
        <v>5290</v>
      </c>
      <c r="D562" s="341">
        <v>0</v>
      </c>
      <c r="E562" s="341"/>
      <c r="F562" s="291">
        <v>5290</v>
      </c>
    </row>
    <row r="563" spans="1:6" ht="15" customHeight="1" x14ac:dyDescent="0.25">
      <c r="A563" s="340" t="s">
        <v>442</v>
      </c>
      <c r="B563" s="337"/>
      <c r="C563" s="291">
        <v>3607</v>
      </c>
      <c r="D563" s="341">
        <v>0</v>
      </c>
      <c r="E563" s="341"/>
      <c r="F563" s="291">
        <v>3607</v>
      </c>
    </row>
    <row r="564" spans="1:6" ht="30" customHeight="1" x14ac:dyDescent="0.25">
      <c r="A564" s="340" t="s">
        <v>445</v>
      </c>
      <c r="B564" s="337"/>
      <c r="C564" s="291">
        <v>1683</v>
      </c>
      <c r="D564" s="341">
        <v>0</v>
      </c>
      <c r="E564" s="341"/>
      <c r="F564" s="291">
        <v>1683</v>
      </c>
    </row>
    <row r="565" spans="1:6" ht="15" customHeight="1" x14ac:dyDescent="0.25">
      <c r="A565" s="340" t="s">
        <v>451</v>
      </c>
      <c r="B565" s="337"/>
      <c r="C565" s="291">
        <v>7100</v>
      </c>
      <c r="D565" s="341">
        <v>0</v>
      </c>
      <c r="E565" s="341"/>
      <c r="F565" s="291">
        <v>7100</v>
      </c>
    </row>
    <row r="566" spans="1:6" x14ac:dyDescent="0.25">
      <c r="A566" s="340" t="s">
        <v>458</v>
      </c>
      <c r="B566" s="337"/>
      <c r="C566" s="291">
        <v>7100</v>
      </c>
      <c r="D566" s="341">
        <v>0</v>
      </c>
      <c r="E566" s="341"/>
      <c r="F566" s="291">
        <v>7100</v>
      </c>
    </row>
    <row r="567" spans="1:6" ht="14.25" customHeight="1" x14ac:dyDescent="0.25"/>
    <row r="568" spans="1:6" ht="15" customHeight="1" x14ac:dyDescent="0.25">
      <c r="A568" s="336" t="s">
        <v>820</v>
      </c>
      <c r="B568" s="337"/>
      <c r="C568" s="337"/>
      <c r="D568" s="337"/>
      <c r="E568" s="337"/>
      <c r="F568" s="337"/>
    </row>
    <row r="569" spans="1:6" ht="15" customHeight="1" x14ac:dyDescent="0.25">
      <c r="A569" s="336" t="s">
        <v>439</v>
      </c>
      <c r="B569" s="337"/>
      <c r="C569" s="293">
        <v>4270</v>
      </c>
      <c r="D569" s="338">
        <v>0</v>
      </c>
      <c r="E569" s="338"/>
      <c r="F569" s="293">
        <v>4270</v>
      </c>
    </row>
    <row r="570" spans="1:6" ht="15" customHeight="1" x14ac:dyDescent="0.25">
      <c r="A570" s="340" t="s">
        <v>451</v>
      </c>
      <c r="B570" s="337"/>
      <c r="C570" s="291">
        <v>4270</v>
      </c>
      <c r="D570" s="341">
        <v>0</v>
      </c>
      <c r="E570" s="341"/>
      <c r="F570" s="291">
        <v>4270</v>
      </c>
    </row>
    <row r="571" spans="1:6" x14ac:dyDescent="0.25">
      <c r="A571" s="340" t="s">
        <v>458</v>
      </c>
      <c r="B571" s="337"/>
      <c r="C571" s="291">
        <v>4270</v>
      </c>
      <c r="D571" s="341">
        <v>0</v>
      </c>
      <c r="E571" s="341"/>
      <c r="F571" s="291">
        <v>4270</v>
      </c>
    </row>
    <row r="572" spans="1:6" ht="14.25" customHeight="1" x14ac:dyDescent="0.25"/>
    <row r="573" spans="1:6" ht="15" customHeight="1" x14ac:dyDescent="0.25">
      <c r="A573" s="336" t="s">
        <v>821</v>
      </c>
      <c r="B573" s="337"/>
      <c r="C573" s="337"/>
      <c r="D573" s="337"/>
      <c r="E573" s="337"/>
      <c r="F573" s="337"/>
    </row>
    <row r="574" spans="1:6" ht="15" customHeight="1" x14ac:dyDescent="0.25">
      <c r="A574" s="336" t="s">
        <v>439</v>
      </c>
      <c r="B574" s="337"/>
      <c r="C574" s="293">
        <v>149717</v>
      </c>
      <c r="D574" s="338">
        <v>5506</v>
      </c>
      <c r="E574" s="339"/>
      <c r="F574" s="293">
        <v>155223</v>
      </c>
    </row>
    <row r="575" spans="1:6" ht="15" customHeight="1" x14ac:dyDescent="0.25">
      <c r="A575" s="340" t="s">
        <v>451</v>
      </c>
      <c r="B575" s="337"/>
      <c r="C575" s="291">
        <v>149717</v>
      </c>
      <c r="D575" s="341">
        <v>5506</v>
      </c>
      <c r="E575" s="339"/>
      <c r="F575" s="291">
        <v>155223</v>
      </c>
    </row>
    <row r="576" spans="1:6" x14ac:dyDescent="0.25">
      <c r="A576" s="340" t="s">
        <v>458</v>
      </c>
      <c r="B576" s="337"/>
      <c r="C576" s="291">
        <v>139717</v>
      </c>
      <c r="D576" s="341">
        <v>5506</v>
      </c>
      <c r="E576" s="339"/>
      <c r="F576" s="291">
        <v>145223</v>
      </c>
    </row>
    <row r="577" spans="1:6" ht="30" customHeight="1" x14ac:dyDescent="0.25">
      <c r="A577" s="340" t="s">
        <v>452</v>
      </c>
      <c r="B577" s="337"/>
      <c r="C577" s="291">
        <v>10000</v>
      </c>
      <c r="D577" s="341">
        <v>0</v>
      </c>
      <c r="E577" s="341"/>
      <c r="F577" s="291">
        <v>10000</v>
      </c>
    </row>
    <row r="578" spans="1:6" ht="14.25" customHeight="1" x14ac:dyDescent="0.25"/>
    <row r="579" spans="1:6" ht="15" customHeight="1" x14ac:dyDescent="0.25">
      <c r="A579" s="336" t="s">
        <v>465</v>
      </c>
      <c r="B579" s="337"/>
      <c r="C579" s="337"/>
      <c r="D579" s="337"/>
      <c r="E579" s="337"/>
      <c r="F579" s="337"/>
    </row>
    <row r="580" spans="1:6" ht="15" customHeight="1" x14ac:dyDescent="0.25">
      <c r="A580" s="336" t="s">
        <v>439</v>
      </c>
      <c r="B580" s="337"/>
      <c r="C580" s="293">
        <v>24266442</v>
      </c>
      <c r="D580" s="338">
        <v>537486</v>
      </c>
      <c r="E580" s="339"/>
      <c r="F580" s="293">
        <v>24803928</v>
      </c>
    </row>
    <row r="581" spans="1:6" ht="15" customHeight="1" x14ac:dyDescent="0.25">
      <c r="A581" s="340" t="s">
        <v>448</v>
      </c>
      <c r="B581" s="337"/>
      <c r="C581" s="291">
        <v>14154348</v>
      </c>
      <c r="D581" s="341">
        <v>23336</v>
      </c>
      <c r="E581" s="339"/>
      <c r="F581" s="291">
        <v>14177684</v>
      </c>
    </row>
    <row r="582" spans="1:6" ht="15" customHeight="1" x14ac:dyDescent="0.25">
      <c r="A582" s="340" t="s">
        <v>449</v>
      </c>
      <c r="B582" s="337"/>
      <c r="C582" s="291">
        <v>11170034</v>
      </c>
      <c r="D582" s="341">
        <v>20052</v>
      </c>
      <c r="E582" s="339"/>
      <c r="F582" s="291">
        <v>11190086</v>
      </c>
    </row>
    <row r="583" spans="1:6" ht="15" customHeight="1" x14ac:dyDescent="0.25">
      <c r="A583" s="340" t="s">
        <v>450</v>
      </c>
      <c r="B583" s="337"/>
      <c r="C583" s="291">
        <v>2984314</v>
      </c>
      <c r="D583" s="341">
        <v>3284</v>
      </c>
      <c r="E583" s="339"/>
      <c r="F583" s="291">
        <v>2987598</v>
      </c>
    </row>
    <row r="584" spans="1:6" ht="15" customHeight="1" x14ac:dyDescent="0.25">
      <c r="A584" s="340" t="s">
        <v>440</v>
      </c>
      <c r="B584" s="337"/>
      <c r="C584" s="291">
        <v>6394811</v>
      </c>
      <c r="D584" s="341">
        <v>80483</v>
      </c>
      <c r="E584" s="339"/>
      <c r="F584" s="291">
        <v>6475294</v>
      </c>
    </row>
    <row r="585" spans="1:6" ht="15" customHeight="1" x14ac:dyDescent="0.25">
      <c r="A585" s="340" t="s">
        <v>441</v>
      </c>
      <c r="B585" s="337"/>
      <c r="C585" s="291">
        <v>97814</v>
      </c>
      <c r="D585" s="341">
        <v>7860</v>
      </c>
      <c r="E585" s="339"/>
      <c r="F585" s="291">
        <v>105674</v>
      </c>
    </row>
    <row r="586" spans="1:6" ht="15" customHeight="1" x14ac:dyDescent="0.25">
      <c r="A586" s="340" t="s">
        <v>442</v>
      </c>
      <c r="B586" s="337"/>
      <c r="C586" s="291">
        <v>4257934</v>
      </c>
      <c r="D586" s="341">
        <v>2921</v>
      </c>
      <c r="E586" s="339"/>
      <c r="F586" s="291">
        <v>4260855</v>
      </c>
    </row>
    <row r="587" spans="1:6" ht="30" customHeight="1" x14ac:dyDescent="0.25">
      <c r="A587" s="340" t="s">
        <v>445</v>
      </c>
      <c r="B587" s="337"/>
      <c r="C587" s="291">
        <v>1972203</v>
      </c>
      <c r="D587" s="341">
        <v>69402</v>
      </c>
      <c r="E587" s="339"/>
      <c r="F587" s="291">
        <v>2041605</v>
      </c>
    </row>
    <row r="588" spans="1:6" ht="15" customHeight="1" x14ac:dyDescent="0.25">
      <c r="A588" s="340" t="s">
        <v>807</v>
      </c>
      <c r="B588" s="337"/>
      <c r="C588" s="291">
        <v>11530</v>
      </c>
      <c r="D588" s="341">
        <v>-200</v>
      </c>
      <c r="E588" s="339"/>
      <c r="F588" s="291">
        <v>11330</v>
      </c>
    </row>
    <row r="589" spans="1:6" ht="15" customHeight="1" x14ac:dyDescent="0.25">
      <c r="A589" s="340" t="s">
        <v>466</v>
      </c>
      <c r="B589" s="337"/>
      <c r="C589" s="291">
        <v>55330</v>
      </c>
      <c r="D589" s="341">
        <v>500</v>
      </c>
      <c r="E589" s="339"/>
      <c r="F589" s="291">
        <v>55830</v>
      </c>
    </row>
    <row r="590" spans="1:6" ht="15" customHeight="1" x14ac:dyDescent="0.25">
      <c r="A590" s="340" t="s">
        <v>451</v>
      </c>
      <c r="B590" s="337"/>
      <c r="C590" s="291">
        <v>1454470</v>
      </c>
      <c r="D590" s="341">
        <v>139920</v>
      </c>
      <c r="E590" s="339"/>
      <c r="F590" s="291">
        <v>1594390</v>
      </c>
    </row>
    <row r="591" spans="1:6" x14ac:dyDescent="0.25">
      <c r="A591" s="340" t="s">
        <v>458</v>
      </c>
      <c r="B591" s="337"/>
      <c r="C591" s="291">
        <v>1454470</v>
      </c>
      <c r="D591" s="341">
        <v>139920</v>
      </c>
      <c r="E591" s="339"/>
      <c r="F591" s="291">
        <v>1594390</v>
      </c>
    </row>
    <row r="592" spans="1:6" ht="15" customHeight="1" x14ac:dyDescent="0.25">
      <c r="A592" s="340" t="s">
        <v>453</v>
      </c>
      <c r="B592" s="337"/>
      <c r="C592" s="291">
        <v>2015110</v>
      </c>
      <c r="D592" s="341">
        <v>256747</v>
      </c>
      <c r="E592" s="339"/>
      <c r="F592" s="291">
        <v>2271857</v>
      </c>
    </row>
    <row r="593" spans="1:6" ht="15" customHeight="1" x14ac:dyDescent="0.25">
      <c r="A593" s="340" t="s">
        <v>763</v>
      </c>
      <c r="B593" s="337"/>
      <c r="C593" s="291">
        <v>10286</v>
      </c>
      <c r="D593" s="341">
        <v>1047</v>
      </c>
      <c r="E593" s="339"/>
      <c r="F593" s="291">
        <v>11333</v>
      </c>
    </row>
    <row r="594" spans="1:6" ht="15" customHeight="1" x14ac:dyDescent="0.25">
      <c r="A594" s="340" t="s">
        <v>454</v>
      </c>
      <c r="B594" s="337"/>
      <c r="C594" s="291">
        <v>2004824</v>
      </c>
      <c r="D594" s="341">
        <v>255700</v>
      </c>
      <c r="E594" s="339"/>
      <c r="F594" s="291">
        <v>2260524</v>
      </c>
    </row>
    <row r="595" spans="1:6" ht="15" customHeight="1" x14ac:dyDescent="0.25">
      <c r="A595" s="340" t="s">
        <v>800</v>
      </c>
      <c r="B595" s="337"/>
      <c r="C595" s="291">
        <v>234820</v>
      </c>
      <c r="D595" s="341">
        <v>37000</v>
      </c>
      <c r="E595" s="339"/>
      <c r="F595" s="291">
        <v>271820</v>
      </c>
    </row>
    <row r="596" spans="1:6" ht="15" customHeight="1" x14ac:dyDescent="0.25">
      <c r="A596" s="340" t="s">
        <v>801</v>
      </c>
      <c r="B596" s="337"/>
      <c r="C596" s="291">
        <v>234820</v>
      </c>
      <c r="D596" s="341">
        <v>37000</v>
      </c>
      <c r="E596" s="339"/>
      <c r="F596" s="291">
        <v>271820</v>
      </c>
    </row>
    <row r="597" spans="1:6" ht="30" customHeight="1" x14ac:dyDescent="0.25">
      <c r="A597" s="340" t="s">
        <v>764</v>
      </c>
      <c r="B597" s="337"/>
      <c r="C597" s="291">
        <v>12883</v>
      </c>
      <c r="D597" s="341">
        <v>0</v>
      </c>
      <c r="E597" s="341"/>
      <c r="F597" s="291">
        <v>12883</v>
      </c>
    </row>
    <row r="598" spans="1:6" ht="15" customHeight="1" x14ac:dyDescent="0.25">
      <c r="A598" s="340" t="s">
        <v>765</v>
      </c>
      <c r="B598" s="337"/>
      <c r="C598" s="291">
        <v>1191</v>
      </c>
      <c r="D598" s="341">
        <v>0</v>
      </c>
      <c r="E598" s="341"/>
      <c r="F598" s="291">
        <v>1191</v>
      </c>
    </row>
    <row r="599" spans="1:6" ht="15" customHeight="1" x14ac:dyDescent="0.25">
      <c r="A599" s="340" t="s">
        <v>767</v>
      </c>
      <c r="B599" s="337"/>
      <c r="C599" s="291">
        <v>11692</v>
      </c>
      <c r="D599" s="341">
        <v>0</v>
      </c>
      <c r="E599" s="341"/>
      <c r="F599" s="291">
        <v>11692</v>
      </c>
    </row>
    <row r="600" spans="1:6" ht="14.25" customHeight="1" x14ac:dyDescent="0.25"/>
    <row r="601" spans="1:6" ht="15" customHeight="1" x14ac:dyDescent="0.25">
      <c r="A601" s="336" t="s">
        <v>467</v>
      </c>
      <c r="B601" s="337"/>
      <c r="C601" s="337"/>
      <c r="D601" s="337"/>
      <c r="E601" s="337"/>
      <c r="F601" s="337"/>
    </row>
    <row r="602" spans="1:6" ht="15" customHeight="1" x14ac:dyDescent="0.25">
      <c r="A602" s="336" t="s">
        <v>439</v>
      </c>
      <c r="B602" s="337"/>
      <c r="C602" s="293">
        <v>20365870</v>
      </c>
      <c r="D602" s="338">
        <v>226337</v>
      </c>
      <c r="E602" s="339"/>
      <c r="F602" s="293">
        <v>20592207</v>
      </c>
    </row>
    <row r="603" spans="1:6" ht="15" customHeight="1" x14ac:dyDescent="0.25">
      <c r="A603" s="340" t="s">
        <v>448</v>
      </c>
      <c r="B603" s="337"/>
      <c r="C603" s="291">
        <v>12739601</v>
      </c>
      <c r="D603" s="341">
        <v>6936</v>
      </c>
      <c r="E603" s="339"/>
      <c r="F603" s="291">
        <v>12746537</v>
      </c>
    </row>
    <row r="604" spans="1:6" ht="15" customHeight="1" x14ac:dyDescent="0.25">
      <c r="A604" s="340" t="s">
        <v>449</v>
      </c>
      <c r="B604" s="337"/>
      <c r="C604" s="291">
        <v>10048539</v>
      </c>
      <c r="D604" s="341">
        <v>6305</v>
      </c>
      <c r="E604" s="339"/>
      <c r="F604" s="291">
        <v>10054844</v>
      </c>
    </row>
    <row r="605" spans="1:6" ht="15" customHeight="1" x14ac:dyDescent="0.25">
      <c r="A605" s="340" t="s">
        <v>450</v>
      </c>
      <c r="B605" s="337"/>
      <c r="C605" s="291">
        <v>2691062</v>
      </c>
      <c r="D605" s="341">
        <v>631</v>
      </c>
      <c r="E605" s="339"/>
      <c r="F605" s="291">
        <v>2691693</v>
      </c>
    </row>
    <row r="606" spans="1:6" ht="15" customHeight="1" x14ac:dyDescent="0.25">
      <c r="A606" s="340" t="s">
        <v>440</v>
      </c>
      <c r="B606" s="337"/>
      <c r="C606" s="291">
        <v>5167709</v>
      </c>
      <c r="D606" s="341">
        <v>4084</v>
      </c>
      <c r="E606" s="339"/>
      <c r="F606" s="291">
        <v>5171793</v>
      </c>
    </row>
    <row r="607" spans="1:6" ht="15" customHeight="1" x14ac:dyDescent="0.25">
      <c r="A607" s="340" t="s">
        <v>441</v>
      </c>
      <c r="B607" s="337"/>
      <c r="C607" s="291">
        <v>51979</v>
      </c>
      <c r="D607" s="341">
        <v>7860</v>
      </c>
      <c r="E607" s="339"/>
      <c r="F607" s="291">
        <v>59839</v>
      </c>
    </row>
    <row r="608" spans="1:6" ht="15" customHeight="1" x14ac:dyDescent="0.25">
      <c r="A608" s="340" t="s">
        <v>442</v>
      </c>
      <c r="B608" s="337"/>
      <c r="C608" s="291">
        <v>3192928</v>
      </c>
      <c r="D608" s="341">
        <v>-50898</v>
      </c>
      <c r="E608" s="339"/>
      <c r="F608" s="291">
        <v>3142030</v>
      </c>
    </row>
    <row r="609" spans="1:6" ht="30" customHeight="1" x14ac:dyDescent="0.25">
      <c r="A609" s="340" t="s">
        <v>445</v>
      </c>
      <c r="B609" s="337"/>
      <c r="C609" s="291">
        <v>1863533</v>
      </c>
      <c r="D609" s="341">
        <v>47322</v>
      </c>
      <c r="E609" s="339"/>
      <c r="F609" s="291">
        <v>1910855</v>
      </c>
    </row>
    <row r="610" spans="1:6" ht="15" customHeight="1" x14ac:dyDescent="0.25">
      <c r="A610" s="340" t="s">
        <v>807</v>
      </c>
      <c r="B610" s="337"/>
      <c r="C610" s="291">
        <v>11530</v>
      </c>
      <c r="D610" s="341">
        <v>-200</v>
      </c>
      <c r="E610" s="339"/>
      <c r="F610" s="291">
        <v>11330</v>
      </c>
    </row>
    <row r="611" spans="1:6" ht="15" customHeight="1" x14ac:dyDescent="0.25">
      <c r="A611" s="340" t="s">
        <v>466</v>
      </c>
      <c r="B611" s="337"/>
      <c r="C611" s="291">
        <v>47739</v>
      </c>
      <c r="D611" s="341">
        <v>0</v>
      </c>
      <c r="E611" s="341"/>
      <c r="F611" s="291">
        <v>47739</v>
      </c>
    </row>
    <row r="612" spans="1:6" ht="15" customHeight="1" x14ac:dyDescent="0.25">
      <c r="A612" s="340" t="s">
        <v>451</v>
      </c>
      <c r="B612" s="337"/>
      <c r="C612" s="291">
        <v>1450195</v>
      </c>
      <c r="D612" s="341">
        <v>139920</v>
      </c>
      <c r="E612" s="339"/>
      <c r="F612" s="291">
        <v>1590115</v>
      </c>
    </row>
    <row r="613" spans="1:6" x14ac:dyDescent="0.25">
      <c r="A613" s="340" t="s">
        <v>458</v>
      </c>
      <c r="B613" s="337"/>
      <c r="C613" s="291">
        <v>1450195</v>
      </c>
      <c r="D613" s="341">
        <v>139920</v>
      </c>
      <c r="E613" s="339"/>
      <c r="F613" s="291">
        <v>1590115</v>
      </c>
    </row>
    <row r="614" spans="1:6" ht="15" customHeight="1" x14ac:dyDescent="0.25">
      <c r="A614" s="340" t="s">
        <v>453</v>
      </c>
      <c r="B614" s="337"/>
      <c r="C614" s="291">
        <v>775060</v>
      </c>
      <c r="D614" s="341">
        <v>75397</v>
      </c>
      <c r="E614" s="339"/>
      <c r="F614" s="291">
        <v>850457</v>
      </c>
    </row>
    <row r="615" spans="1:6" ht="15" customHeight="1" x14ac:dyDescent="0.25">
      <c r="A615" s="340" t="s">
        <v>763</v>
      </c>
      <c r="B615" s="337"/>
      <c r="C615" s="291">
        <v>8486</v>
      </c>
      <c r="D615" s="341">
        <v>1047</v>
      </c>
      <c r="E615" s="339"/>
      <c r="F615" s="291">
        <v>9533</v>
      </c>
    </row>
    <row r="616" spans="1:6" ht="15" customHeight="1" x14ac:dyDescent="0.25">
      <c r="A616" s="340" t="s">
        <v>454</v>
      </c>
      <c r="B616" s="337"/>
      <c r="C616" s="291">
        <v>766574</v>
      </c>
      <c r="D616" s="341">
        <v>74350</v>
      </c>
      <c r="E616" s="339"/>
      <c r="F616" s="291">
        <v>840924</v>
      </c>
    </row>
    <row r="617" spans="1:6" ht="15" customHeight="1" x14ac:dyDescent="0.25">
      <c r="A617" s="340" t="s">
        <v>800</v>
      </c>
      <c r="B617" s="337"/>
      <c r="C617" s="291">
        <v>224642</v>
      </c>
      <c r="D617" s="341">
        <v>0</v>
      </c>
      <c r="E617" s="341"/>
      <c r="F617" s="291">
        <v>224642</v>
      </c>
    </row>
    <row r="618" spans="1:6" ht="15" customHeight="1" x14ac:dyDescent="0.25">
      <c r="A618" s="340" t="s">
        <v>801</v>
      </c>
      <c r="B618" s="337"/>
      <c r="C618" s="291">
        <v>224642</v>
      </c>
      <c r="D618" s="341">
        <v>0</v>
      </c>
      <c r="E618" s="341"/>
      <c r="F618" s="291">
        <v>224642</v>
      </c>
    </row>
    <row r="619" spans="1:6" ht="30" customHeight="1" x14ac:dyDescent="0.25">
      <c r="A619" s="340" t="s">
        <v>764</v>
      </c>
      <c r="B619" s="337"/>
      <c r="C619" s="291">
        <v>8663</v>
      </c>
      <c r="D619" s="341">
        <v>0</v>
      </c>
      <c r="E619" s="341"/>
      <c r="F619" s="291">
        <v>8663</v>
      </c>
    </row>
    <row r="620" spans="1:6" ht="15" customHeight="1" x14ac:dyDescent="0.25">
      <c r="A620" s="340" t="s">
        <v>765</v>
      </c>
      <c r="B620" s="337"/>
      <c r="C620" s="291">
        <v>1191</v>
      </c>
      <c r="D620" s="341">
        <v>0</v>
      </c>
      <c r="E620" s="341"/>
      <c r="F620" s="291">
        <v>1191</v>
      </c>
    </row>
    <row r="621" spans="1:6" ht="15" customHeight="1" x14ac:dyDescent="0.25">
      <c r="A621" s="340" t="s">
        <v>767</v>
      </c>
      <c r="B621" s="337"/>
      <c r="C621" s="291">
        <v>7472</v>
      </c>
      <c r="D621" s="341">
        <v>0</v>
      </c>
      <c r="E621" s="341"/>
      <c r="F621" s="291">
        <v>7472</v>
      </c>
    </row>
    <row r="622" spans="1:6" ht="14.25" customHeight="1" x14ac:dyDescent="0.25"/>
    <row r="623" spans="1:6" ht="15" customHeight="1" x14ac:dyDescent="0.25">
      <c r="A623" s="336" t="s">
        <v>468</v>
      </c>
      <c r="B623" s="337"/>
      <c r="C623" s="337"/>
      <c r="D623" s="337"/>
      <c r="E623" s="337"/>
      <c r="F623" s="337"/>
    </row>
    <row r="624" spans="1:6" ht="15" customHeight="1" x14ac:dyDescent="0.25">
      <c r="A624" s="336" t="s">
        <v>439</v>
      </c>
      <c r="B624" s="337"/>
      <c r="C624" s="293">
        <v>5963821</v>
      </c>
      <c r="D624" s="338">
        <v>145210</v>
      </c>
      <c r="E624" s="339"/>
      <c r="F624" s="293">
        <v>6109031</v>
      </c>
    </row>
    <row r="625" spans="1:6" ht="15" customHeight="1" x14ac:dyDescent="0.25">
      <c r="A625" s="340" t="s">
        <v>448</v>
      </c>
      <c r="B625" s="337"/>
      <c r="C625" s="291">
        <v>3276617</v>
      </c>
      <c r="D625" s="341">
        <v>0</v>
      </c>
      <c r="E625" s="341"/>
      <c r="F625" s="291">
        <v>3276617</v>
      </c>
    </row>
    <row r="626" spans="1:6" ht="15" customHeight="1" x14ac:dyDescent="0.25">
      <c r="A626" s="340" t="s">
        <v>449</v>
      </c>
      <c r="B626" s="337"/>
      <c r="C626" s="291">
        <v>2575518</v>
      </c>
      <c r="D626" s="341">
        <v>0</v>
      </c>
      <c r="E626" s="341"/>
      <c r="F626" s="291">
        <v>2575518</v>
      </c>
    </row>
    <row r="627" spans="1:6" ht="15" customHeight="1" x14ac:dyDescent="0.25">
      <c r="A627" s="340" t="s">
        <v>450</v>
      </c>
      <c r="B627" s="337"/>
      <c r="C627" s="291">
        <v>701099</v>
      </c>
      <c r="D627" s="341">
        <v>0</v>
      </c>
      <c r="E627" s="341"/>
      <c r="F627" s="291">
        <v>701099</v>
      </c>
    </row>
    <row r="628" spans="1:6" ht="15" customHeight="1" x14ac:dyDescent="0.25">
      <c r="A628" s="340" t="s">
        <v>440</v>
      </c>
      <c r="B628" s="337"/>
      <c r="C628" s="291">
        <v>1236245</v>
      </c>
      <c r="D628" s="341">
        <v>20955</v>
      </c>
      <c r="E628" s="339"/>
      <c r="F628" s="291">
        <v>1257200</v>
      </c>
    </row>
    <row r="629" spans="1:6" ht="15" customHeight="1" x14ac:dyDescent="0.25">
      <c r="A629" s="340" t="s">
        <v>441</v>
      </c>
      <c r="B629" s="337"/>
      <c r="C629" s="291">
        <v>1350</v>
      </c>
      <c r="D629" s="341">
        <v>-100</v>
      </c>
      <c r="E629" s="339"/>
      <c r="F629" s="291">
        <v>1250</v>
      </c>
    </row>
    <row r="630" spans="1:6" ht="15" customHeight="1" x14ac:dyDescent="0.25">
      <c r="A630" s="340" t="s">
        <v>442</v>
      </c>
      <c r="B630" s="337"/>
      <c r="C630" s="291">
        <v>908338</v>
      </c>
      <c r="D630" s="341">
        <v>13496</v>
      </c>
      <c r="E630" s="339"/>
      <c r="F630" s="291">
        <v>921834</v>
      </c>
    </row>
    <row r="631" spans="1:6" ht="30" customHeight="1" x14ac:dyDescent="0.25">
      <c r="A631" s="340" t="s">
        <v>445</v>
      </c>
      <c r="B631" s="337"/>
      <c r="C631" s="291">
        <v>302182</v>
      </c>
      <c r="D631" s="341">
        <v>7959</v>
      </c>
      <c r="E631" s="339"/>
      <c r="F631" s="291">
        <v>310141</v>
      </c>
    </row>
    <row r="632" spans="1:6" ht="15" customHeight="1" x14ac:dyDescent="0.25">
      <c r="A632" s="340" t="s">
        <v>807</v>
      </c>
      <c r="B632" s="337"/>
      <c r="C632" s="291">
        <v>3080</v>
      </c>
      <c r="D632" s="341">
        <v>-400</v>
      </c>
      <c r="E632" s="339"/>
      <c r="F632" s="291">
        <v>2680</v>
      </c>
    </row>
    <row r="633" spans="1:6" ht="15" customHeight="1" x14ac:dyDescent="0.25">
      <c r="A633" s="340" t="s">
        <v>466</v>
      </c>
      <c r="B633" s="337"/>
      <c r="C633" s="291">
        <v>21295</v>
      </c>
      <c r="D633" s="341">
        <v>0</v>
      </c>
      <c r="E633" s="341"/>
      <c r="F633" s="291">
        <v>21295</v>
      </c>
    </row>
    <row r="634" spans="1:6" ht="15" customHeight="1" x14ac:dyDescent="0.25">
      <c r="A634" s="340" t="s">
        <v>451</v>
      </c>
      <c r="B634" s="337"/>
      <c r="C634" s="291">
        <v>1316755</v>
      </c>
      <c r="D634" s="341">
        <v>128160</v>
      </c>
      <c r="E634" s="339"/>
      <c r="F634" s="291">
        <v>1444915</v>
      </c>
    </row>
    <row r="635" spans="1:6" x14ac:dyDescent="0.25">
      <c r="A635" s="340" t="s">
        <v>458</v>
      </c>
      <c r="B635" s="337"/>
      <c r="C635" s="291">
        <v>1316755</v>
      </c>
      <c r="D635" s="341">
        <v>128160</v>
      </c>
      <c r="E635" s="339"/>
      <c r="F635" s="291">
        <v>1444915</v>
      </c>
    </row>
    <row r="636" spans="1:6" ht="15" customHeight="1" x14ac:dyDescent="0.25">
      <c r="A636" s="340" t="s">
        <v>453</v>
      </c>
      <c r="B636" s="337"/>
      <c r="C636" s="291">
        <v>134204</v>
      </c>
      <c r="D636" s="341">
        <v>-3905</v>
      </c>
      <c r="E636" s="339"/>
      <c r="F636" s="291">
        <v>130299</v>
      </c>
    </row>
    <row r="637" spans="1:6" ht="15" customHeight="1" x14ac:dyDescent="0.25">
      <c r="A637" s="340" t="s">
        <v>763</v>
      </c>
      <c r="B637" s="337"/>
      <c r="C637" s="291">
        <v>4074</v>
      </c>
      <c r="D637" s="341">
        <v>0</v>
      </c>
      <c r="E637" s="341"/>
      <c r="F637" s="291">
        <v>4074</v>
      </c>
    </row>
    <row r="638" spans="1:6" ht="15" customHeight="1" x14ac:dyDescent="0.25">
      <c r="A638" s="340" t="s">
        <v>454</v>
      </c>
      <c r="B638" s="337"/>
      <c r="C638" s="291">
        <v>130130</v>
      </c>
      <c r="D638" s="341">
        <v>-3905</v>
      </c>
      <c r="E638" s="339"/>
      <c r="F638" s="291">
        <v>126225</v>
      </c>
    </row>
    <row r="639" spans="1:6" ht="14.25" customHeight="1" x14ac:dyDescent="0.25"/>
    <row r="640" spans="1:6" ht="15" customHeight="1" x14ac:dyDescent="0.25">
      <c r="A640" s="336" t="s">
        <v>469</v>
      </c>
      <c r="B640" s="337"/>
      <c r="C640" s="337"/>
      <c r="D640" s="337"/>
      <c r="E640" s="337"/>
      <c r="F640" s="337"/>
    </row>
    <row r="641" spans="1:6" ht="15" customHeight="1" x14ac:dyDescent="0.25">
      <c r="A641" s="336" t="s">
        <v>439</v>
      </c>
      <c r="B641" s="337"/>
      <c r="C641" s="293">
        <v>9753153</v>
      </c>
      <c r="D641" s="338">
        <v>19658</v>
      </c>
      <c r="E641" s="339"/>
      <c r="F641" s="293">
        <v>9772811</v>
      </c>
    </row>
    <row r="642" spans="1:6" ht="15" customHeight="1" x14ac:dyDescent="0.25">
      <c r="A642" s="340" t="s">
        <v>448</v>
      </c>
      <c r="B642" s="337"/>
      <c r="C642" s="291">
        <v>6534891</v>
      </c>
      <c r="D642" s="341">
        <v>1825</v>
      </c>
      <c r="E642" s="339"/>
      <c r="F642" s="291">
        <v>6536716</v>
      </c>
    </row>
    <row r="643" spans="1:6" ht="15" customHeight="1" x14ac:dyDescent="0.25">
      <c r="A643" s="340" t="s">
        <v>449</v>
      </c>
      <c r="B643" s="337"/>
      <c r="C643" s="291">
        <v>5172950</v>
      </c>
      <c r="D643" s="341">
        <v>1825</v>
      </c>
      <c r="E643" s="339"/>
      <c r="F643" s="291">
        <v>5174775</v>
      </c>
    </row>
    <row r="644" spans="1:6" ht="15" customHeight="1" x14ac:dyDescent="0.25">
      <c r="A644" s="340" t="s">
        <v>450</v>
      </c>
      <c r="B644" s="337"/>
      <c r="C644" s="291">
        <v>1361941</v>
      </c>
      <c r="D644" s="341">
        <v>0</v>
      </c>
      <c r="E644" s="341"/>
      <c r="F644" s="291">
        <v>1361941</v>
      </c>
    </row>
    <row r="645" spans="1:6" ht="15" customHeight="1" x14ac:dyDescent="0.25">
      <c r="A645" s="340" t="s">
        <v>440</v>
      </c>
      <c r="B645" s="337"/>
      <c r="C645" s="291">
        <v>2664060</v>
      </c>
      <c r="D645" s="341">
        <v>29189</v>
      </c>
      <c r="E645" s="339"/>
      <c r="F645" s="291">
        <v>2693249</v>
      </c>
    </row>
    <row r="646" spans="1:6" ht="15" customHeight="1" x14ac:dyDescent="0.25">
      <c r="A646" s="340" t="s">
        <v>441</v>
      </c>
      <c r="B646" s="337"/>
      <c r="C646" s="291">
        <v>16820</v>
      </c>
      <c r="D646" s="341">
        <v>1010</v>
      </c>
      <c r="E646" s="339"/>
      <c r="F646" s="291">
        <v>17830</v>
      </c>
    </row>
    <row r="647" spans="1:6" ht="15" customHeight="1" x14ac:dyDescent="0.25">
      <c r="A647" s="340" t="s">
        <v>442</v>
      </c>
      <c r="B647" s="337"/>
      <c r="C647" s="291">
        <v>1518602</v>
      </c>
      <c r="D647" s="341">
        <v>29839</v>
      </c>
      <c r="E647" s="339"/>
      <c r="F647" s="291">
        <v>1548441</v>
      </c>
    </row>
    <row r="648" spans="1:6" ht="30" customHeight="1" x14ac:dyDescent="0.25">
      <c r="A648" s="340" t="s">
        <v>445</v>
      </c>
      <c r="B648" s="337"/>
      <c r="C648" s="291">
        <v>1101489</v>
      </c>
      <c r="D648" s="341">
        <v>-1860</v>
      </c>
      <c r="E648" s="339"/>
      <c r="F648" s="291">
        <v>1099629</v>
      </c>
    </row>
    <row r="649" spans="1:6" ht="15" customHeight="1" x14ac:dyDescent="0.25">
      <c r="A649" s="340" t="s">
        <v>807</v>
      </c>
      <c r="B649" s="337"/>
      <c r="C649" s="291">
        <v>5800</v>
      </c>
      <c r="D649" s="341">
        <v>200</v>
      </c>
      <c r="E649" s="339"/>
      <c r="F649" s="291">
        <v>6000</v>
      </c>
    </row>
    <row r="650" spans="1:6" ht="15" customHeight="1" x14ac:dyDescent="0.25">
      <c r="A650" s="340" t="s">
        <v>466</v>
      </c>
      <c r="B650" s="337"/>
      <c r="C650" s="291">
        <v>21349</v>
      </c>
      <c r="D650" s="341">
        <v>0</v>
      </c>
      <c r="E650" s="341"/>
      <c r="F650" s="291">
        <v>21349</v>
      </c>
    </row>
    <row r="651" spans="1:6" ht="15" customHeight="1" x14ac:dyDescent="0.25">
      <c r="A651" s="340" t="s">
        <v>451</v>
      </c>
      <c r="B651" s="337"/>
      <c r="C651" s="291">
        <v>133440</v>
      </c>
      <c r="D651" s="341">
        <v>11760</v>
      </c>
      <c r="E651" s="339"/>
      <c r="F651" s="291">
        <v>145200</v>
      </c>
    </row>
    <row r="652" spans="1:6" x14ac:dyDescent="0.25">
      <c r="A652" s="340" t="s">
        <v>458</v>
      </c>
      <c r="B652" s="337"/>
      <c r="C652" s="291">
        <v>133440</v>
      </c>
      <c r="D652" s="341">
        <v>11760</v>
      </c>
      <c r="E652" s="339"/>
      <c r="F652" s="291">
        <v>145200</v>
      </c>
    </row>
    <row r="653" spans="1:6" ht="15" customHeight="1" x14ac:dyDescent="0.25">
      <c r="A653" s="340" t="s">
        <v>453</v>
      </c>
      <c r="B653" s="337"/>
      <c r="C653" s="291">
        <v>420762</v>
      </c>
      <c r="D653" s="341">
        <v>-23116</v>
      </c>
      <c r="E653" s="339"/>
      <c r="F653" s="291">
        <v>397646</v>
      </c>
    </row>
    <row r="654" spans="1:6" ht="15" customHeight="1" x14ac:dyDescent="0.25">
      <c r="A654" s="340" t="s">
        <v>763</v>
      </c>
      <c r="B654" s="337"/>
      <c r="C654" s="291">
        <v>2812</v>
      </c>
      <c r="D654" s="341">
        <v>-1000</v>
      </c>
      <c r="E654" s="339"/>
      <c r="F654" s="291">
        <v>1812</v>
      </c>
    </row>
    <row r="655" spans="1:6" ht="15" customHeight="1" x14ac:dyDescent="0.25">
      <c r="A655" s="340" t="s">
        <v>454</v>
      </c>
      <c r="B655" s="337"/>
      <c r="C655" s="291">
        <v>417950</v>
      </c>
      <c r="D655" s="341">
        <v>-22116</v>
      </c>
      <c r="E655" s="339"/>
      <c r="F655" s="291">
        <v>395834</v>
      </c>
    </row>
    <row r="656" spans="1:6" ht="10.5" customHeight="1" x14ac:dyDescent="0.25"/>
    <row r="657" spans="1:6" ht="15" customHeight="1" x14ac:dyDescent="0.25">
      <c r="A657" s="336" t="s">
        <v>470</v>
      </c>
      <c r="B657" s="337"/>
      <c r="C657" s="337"/>
      <c r="D657" s="337"/>
      <c r="E657" s="337"/>
      <c r="F657" s="337"/>
    </row>
    <row r="658" spans="1:6" ht="15" customHeight="1" x14ac:dyDescent="0.25">
      <c r="A658" s="336" t="s">
        <v>439</v>
      </c>
      <c r="B658" s="337"/>
      <c r="C658" s="293">
        <v>1837765</v>
      </c>
      <c r="D658" s="338">
        <v>925</v>
      </c>
      <c r="E658" s="339"/>
      <c r="F658" s="293">
        <v>1838690</v>
      </c>
    </row>
    <row r="659" spans="1:6" ht="15" customHeight="1" x14ac:dyDescent="0.25">
      <c r="A659" s="340" t="s">
        <v>448</v>
      </c>
      <c r="B659" s="337"/>
      <c r="C659" s="291">
        <v>1148806</v>
      </c>
      <c r="D659" s="341">
        <v>0</v>
      </c>
      <c r="E659" s="341"/>
      <c r="F659" s="291">
        <v>1148806</v>
      </c>
    </row>
    <row r="660" spans="1:6" ht="15" customHeight="1" x14ac:dyDescent="0.25">
      <c r="A660" s="340" t="s">
        <v>449</v>
      </c>
      <c r="B660" s="337"/>
      <c r="C660" s="291">
        <v>904031</v>
      </c>
      <c r="D660" s="341">
        <v>0</v>
      </c>
      <c r="E660" s="341"/>
      <c r="F660" s="291">
        <v>904031</v>
      </c>
    </row>
    <row r="661" spans="1:6" ht="15" customHeight="1" x14ac:dyDescent="0.25">
      <c r="A661" s="340" t="s">
        <v>450</v>
      </c>
      <c r="B661" s="337"/>
      <c r="C661" s="291">
        <v>244775</v>
      </c>
      <c r="D661" s="341">
        <v>0</v>
      </c>
      <c r="E661" s="341"/>
      <c r="F661" s="291">
        <v>244775</v>
      </c>
    </row>
    <row r="662" spans="1:6" ht="15" customHeight="1" x14ac:dyDescent="0.25">
      <c r="A662" s="340" t="s">
        <v>440</v>
      </c>
      <c r="B662" s="337"/>
      <c r="C662" s="291">
        <v>567309</v>
      </c>
      <c r="D662" s="341">
        <v>-99522</v>
      </c>
      <c r="E662" s="339"/>
      <c r="F662" s="291">
        <v>467787</v>
      </c>
    </row>
    <row r="663" spans="1:6" ht="15" customHeight="1" x14ac:dyDescent="0.25">
      <c r="A663" s="340" t="s">
        <v>441</v>
      </c>
      <c r="B663" s="337"/>
      <c r="C663" s="291">
        <v>200</v>
      </c>
      <c r="D663" s="341">
        <v>0</v>
      </c>
      <c r="E663" s="341"/>
      <c r="F663" s="291">
        <v>200</v>
      </c>
    </row>
    <row r="664" spans="1:6" ht="15" customHeight="1" x14ac:dyDescent="0.25">
      <c r="A664" s="340" t="s">
        <v>442</v>
      </c>
      <c r="B664" s="337"/>
      <c r="C664" s="291">
        <v>343921</v>
      </c>
      <c r="D664" s="341">
        <v>-84447</v>
      </c>
      <c r="E664" s="339"/>
      <c r="F664" s="291">
        <v>259474</v>
      </c>
    </row>
    <row r="665" spans="1:6" ht="30" customHeight="1" x14ac:dyDescent="0.25">
      <c r="A665" s="340" t="s">
        <v>445</v>
      </c>
      <c r="B665" s="337"/>
      <c r="C665" s="291">
        <v>219783</v>
      </c>
      <c r="D665" s="341">
        <v>-15075</v>
      </c>
      <c r="E665" s="339"/>
      <c r="F665" s="291">
        <v>204708</v>
      </c>
    </row>
    <row r="666" spans="1:6" ht="15" customHeight="1" x14ac:dyDescent="0.25">
      <c r="A666" s="340" t="s">
        <v>807</v>
      </c>
      <c r="B666" s="337"/>
      <c r="C666" s="291">
        <v>1200</v>
      </c>
      <c r="D666" s="341">
        <v>0</v>
      </c>
      <c r="E666" s="341"/>
      <c r="F666" s="291">
        <v>1200</v>
      </c>
    </row>
    <row r="667" spans="1:6" ht="15" customHeight="1" x14ac:dyDescent="0.25">
      <c r="A667" s="340" t="s">
        <v>466</v>
      </c>
      <c r="B667" s="337"/>
      <c r="C667" s="291">
        <v>2205</v>
      </c>
      <c r="D667" s="341">
        <v>0</v>
      </c>
      <c r="E667" s="341"/>
      <c r="F667" s="291">
        <v>2205</v>
      </c>
    </row>
    <row r="668" spans="1:6" ht="15" customHeight="1" x14ac:dyDescent="0.25">
      <c r="A668" s="340" t="s">
        <v>453</v>
      </c>
      <c r="B668" s="337"/>
      <c r="C668" s="291">
        <v>121650</v>
      </c>
      <c r="D668" s="341">
        <v>100447</v>
      </c>
      <c r="E668" s="339"/>
      <c r="F668" s="291">
        <v>222097</v>
      </c>
    </row>
    <row r="669" spans="1:6" ht="15" customHeight="1" x14ac:dyDescent="0.25">
      <c r="A669" s="340" t="s">
        <v>763</v>
      </c>
      <c r="B669" s="337"/>
      <c r="C669" s="291">
        <v>0</v>
      </c>
      <c r="D669" s="341">
        <v>2047</v>
      </c>
      <c r="E669" s="339"/>
      <c r="F669" s="291">
        <v>2047</v>
      </c>
    </row>
    <row r="670" spans="1:6" ht="15" customHeight="1" x14ac:dyDescent="0.25">
      <c r="A670" s="340" t="s">
        <v>454</v>
      </c>
      <c r="B670" s="337"/>
      <c r="C670" s="291">
        <v>121650</v>
      </c>
      <c r="D670" s="341">
        <v>98400</v>
      </c>
      <c r="E670" s="339"/>
      <c r="F670" s="291">
        <v>220050</v>
      </c>
    </row>
    <row r="671" spans="1:6" ht="9" customHeight="1" x14ac:dyDescent="0.25"/>
    <row r="672" spans="1:6" ht="15" customHeight="1" x14ac:dyDescent="0.25">
      <c r="A672" s="336" t="s">
        <v>822</v>
      </c>
      <c r="B672" s="337"/>
      <c r="C672" s="337"/>
      <c r="D672" s="337"/>
      <c r="E672" s="337"/>
      <c r="F672" s="337"/>
    </row>
    <row r="673" spans="1:6" ht="15" customHeight="1" x14ac:dyDescent="0.25">
      <c r="A673" s="336" t="s">
        <v>439</v>
      </c>
      <c r="B673" s="337"/>
      <c r="C673" s="293">
        <v>54525</v>
      </c>
      <c r="D673" s="338">
        <v>7823</v>
      </c>
      <c r="E673" s="339"/>
      <c r="F673" s="293">
        <v>62348</v>
      </c>
    </row>
    <row r="674" spans="1:6" ht="15" customHeight="1" x14ac:dyDescent="0.25">
      <c r="A674" s="340" t="s">
        <v>448</v>
      </c>
      <c r="B674" s="337"/>
      <c r="C674" s="291">
        <v>1781</v>
      </c>
      <c r="D674" s="341">
        <v>5769</v>
      </c>
      <c r="E674" s="339"/>
      <c r="F674" s="291">
        <v>7550</v>
      </c>
    </row>
    <row r="675" spans="1:6" ht="15" customHeight="1" x14ac:dyDescent="0.25">
      <c r="A675" s="340" t="s">
        <v>449</v>
      </c>
      <c r="B675" s="337"/>
      <c r="C675" s="291">
        <v>1440</v>
      </c>
      <c r="D675" s="341">
        <v>5012</v>
      </c>
      <c r="E675" s="339"/>
      <c r="F675" s="291">
        <v>6452</v>
      </c>
    </row>
    <row r="676" spans="1:6" ht="15" customHeight="1" x14ac:dyDescent="0.25">
      <c r="A676" s="340" t="s">
        <v>450</v>
      </c>
      <c r="B676" s="337"/>
      <c r="C676" s="291">
        <v>341</v>
      </c>
      <c r="D676" s="341">
        <v>757</v>
      </c>
      <c r="E676" s="339"/>
      <c r="F676" s="291">
        <v>1098</v>
      </c>
    </row>
    <row r="677" spans="1:6" ht="15" customHeight="1" x14ac:dyDescent="0.25">
      <c r="A677" s="340" t="s">
        <v>440</v>
      </c>
      <c r="B677" s="337"/>
      <c r="C677" s="291">
        <v>52244</v>
      </c>
      <c r="D677" s="341">
        <v>2054</v>
      </c>
      <c r="E677" s="339"/>
      <c r="F677" s="291">
        <v>54298</v>
      </c>
    </row>
    <row r="678" spans="1:6" ht="15" customHeight="1" x14ac:dyDescent="0.25">
      <c r="A678" s="340" t="s">
        <v>441</v>
      </c>
      <c r="B678" s="337"/>
      <c r="C678" s="291">
        <v>9742</v>
      </c>
      <c r="D678" s="341">
        <v>4899</v>
      </c>
      <c r="E678" s="339"/>
      <c r="F678" s="291">
        <v>14641</v>
      </c>
    </row>
    <row r="679" spans="1:6" ht="15" customHeight="1" x14ac:dyDescent="0.25">
      <c r="A679" s="340" t="s">
        <v>442</v>
      </c>
      <c r="B679" s="337"/>
      <c r="C679" s="291">
        <v>41775</v>
      </c>
      <c r="D679" s="341">
        <v>-6131</v>
      </c>
      <c r="E679" s="339"/>
      <c r="F679" s="291">
        <v>35644</v>
      </c>
    </row>
    <row r="680" spans="1:6" ht="30" customHeight="1" x14ac:dyDescent="0.25">
      <c r="A680" s="340" t="s">
        <v>445</v>
      </c>
      <c r="B680" s="337"/>
      <c r="C680" s="291">
        <v>727</v>
      </c>
      <c r="D680" s="341">
        <v>3286</v>
      </c>
      <c r="E680" s="339"/>
      <c r="F680" s="291">
        <v>4013</v>
      </c>
    </row>
    <row r="681" spans="1:6" ht="15" customHeight="1" x14ac:dyDescent="0.25">
      <c r="A681" s="340" t="s">
        <v>453</v>
      </c>
      <c r="B681" s="337"/>
      <c r="C681" s="291">
        <v>500</v>
      </c>
      <c r="D681" s="341">
        <v>0</v>
      </c>
      <c r="E681" s="341"/>
      <c r="F681" s="291">
        <v>500</v>
      </c>
    </row>
    <row r="682" spans="1:6" ht="15" customHeight="1" x14ac:dyDescent="0.25">
      <c r="A682" s="340" t="s">
        <v>454</v>
      </c>
      <c r="B682" s="337"/>
      <c r="C682" s="291">
        <v>500</v>
      </c>
      <c r="D682" s="341">
        <v>0</v>
      </c>
      <c r="E682" s="341"/>
      <c r="F682" s="291">
        <v>500</v>
      </c>
    </row>
    <row r="683" spans="1:6" ht="9.75" customHeight="1" x14ac:dyDescent="0.25"/>
    <row r="684" spans="1:6" ht="15" customHeight="1" x14ac:dyDescent="0.25">
      <c r="A684" s="336" t="s">
        <v>823</v>
      </c>
      <c r="B684" s="337"/>
      <c r="C684" s="337"/>
      <c r="D684" s="337"/>
      <c r="E684" s="337"/>
      <c r="F684" s="337"/>
    </row>
    <row r="685" spans="1:6" ht="15" customHeight="1" x14ac:dyDescent="0.25">
      <c r="A685" s="336" t="s">
        <v>439</v>
      </c>
      <c r="B685" s="337"/>
      <c r="C685" s="293">
        <v>748197</v>
      </c>
      <c r="D685" s="338">
        <v>0</v>
      </c>
      <c r="E685" s="338"/>
      <c r="F685" s="293">
        <v>748197</v>
      </c>
    </row>
    <row r="686" spans="1:6" ht="15" customHeight="1" x14ac:dyDescent="0.25">
      <c r="A686" s="340" t="s">
        <v>448</v>
      </c>
      <c r="B686" s="337"/>
      <c r="C686" s="291">
        <v>427689</v>
      </c>
      <c r="D686" s="341">
        <v>0</v>
      </c>
      <c r="E686" s="341"/>
      <c r="F686" s="291">
        <v>427689</v>
      </c>
    </row>
    <row r="687" spans="1:6" ht="15" customHeight="1" x14ac:dyDescent="0.25">
      <c r="A687" s="340" t="s">
        <v>449</v>
      </c>
      <c r="B687" s="337"/>
      <c r="C687" s="291">
        <v>336972</v>
      </c>
      <c r="D687" s="341">
        <v>0</v>
      </c>
      <c r="E687" s="341"/>
      <c r="F687" s="291">
        <v>336972</v>
      </c>
    </row>
    <row r="688" spans="1:6" ht="15" customHeight="1" x14ac:dyDescent="0.25">
      <c r="A688" s="340" t="s">
        <v>450</v>
      </c>
      <c r="B688" s="337"/>
      <c r="C688" s="291">
        <v>90717</v>
      </c>
      <c r="D688" s="341">
        <v>0</v>
      </c>
      <c r="E688" s="341"/>
      <c r="F688" s="291">
        <v>90717</v>
      </c>
    </row>
    <row r="689" spans="1:6" ht="15" customHeight="1" x14ac:dyDescent="0.25">
      <c r="A689" s="340" t="s">
        <v>440</v>
      </c>
      <c r="B689" s="337"/>
      <c r="C689" s="291">
        <v>185182</v>
      </c>
      <c r="D689" s="341">
        <v>8199</v>
      </c>
      <c r="E689" s="339"/>
      <c r="F689" s="291">
        <v>193381</v>
      </c>
    </row>
    <row r="690" spans="1:6" ht="15" customHeight="1" x14ac:dyDescent="0.25">
      <c r="A690" s="340" t="s">
        <v>441</v>
      </c>
      <c r="B690" s="337"/>
      <c r="C690" s="291">
        <v>8500</v>
      </c>
      <c r="D690" s="341">
        <v>0</v>
      </c>
      <c r="E690" s="341"/>
      <c r="F690" s="291">
        <v>8500</v>
      </c>
    </row>
    <row r="691" spans="1:6" ht="15" customHeight="1" x14ac:dyDescent="0.25">
      <c r="A691" s="340" t="s">
        <v>442</v>
      </c>
      <c r="B691" s="337"/>
      <c r="C691" s="291">
        <v>109578</v>
      </c>
      <c r="D691" s="341">
        <v>6100</v>
      </c>
      <c r="E691" s="339"/>
      <c r="F691" s="291">
        <v>115678</v>
      </c>
    </row>
    <row r="692" spans="1:6" ht="30" customHeight="1" x14ac:dyDescent="0.25">
      <c r="A692" s="340" t="s">
        <v>445</v>
      </c>
      <c r="B692" s="337"/>
      <c r="C692" s="291">
        <v>65000</v>
      </c>
      <c r="D692" s="341">
        <v>2099</v>
      </c>
      <c r="E692" s="339"/>
      <c r="F692" s="291">
        <v>67099</v>
      </c>
    </row>
    <row r="693" spans="1:6" ht="15" customHeight="1" x14ac:dyDescent="0.25">
      <c r="A693" s="340" t="s">
        <v>807</v>
      </c>
      <c r="B693" s="337"/>
      <c r="C693" s="291">
        <v>500</v>
      </c>
      <c r="D693" s="341">
        <v>0</v>
      </c>
      <c r="E693" s="341"/>
      <c r="F693" s="291">
        <v>500</v>
      </c>
    </row>
    <row r="694" spans="1:6" ht="15" customHeight="1" x14ac:dyDescent="0.25">
      <c r="A694" s="340" t="s">
        <v>466</v>
      </c>
      <c r="B694" s="337"/>
      <c r="C694" s="291">
        <v>1604</v>
      </c>
      <c r="D694" s="341">
        <v>0</v>
      </c>
      <c r="E694" s="341"/>
      <c r="F694" s="291">
        <v>1604</v>
      </c>
    </row>
    <row r="695" spans="1:6" ht="15" customHeight="1" x14ac:dyDescent="0.25">
      <c r="A695" s="340" t="s">
        <v>453</v>
      </c>
      <c r="B695" s="337"/>
      <c r="C695" s="291">
        <v>37644</v>
      </c>
      <c r="D695" s="341">
        <v>-8199</v>
      </c>
      <c r="E695" s="339"/>
      <c r="F695" s="291">
        <v>29445</v>
      </c>
    </row>
    <row r="696" spans="1:6" ht="15" customHeight="1" x14ac:dyDescent="0.25">
      <c r="A696" s="340" t="s">
        <v>763</v>
      </c>
      <c r="B696" s="337"/>
      <c r="C696" s="291">
        <v>1000</v>
      </c>
      <c r="D696" s="341">
        <v>0</v>
      </c>
      <c r="E696" s="341"/>
      <c r="F696" s="291">
        <v>1000</v>
      </c>
    </row>
    <row r="697" spans="1:6" ht="15" customHeight="1" x14ac:dyDescent="0.25">
      <c r="A697" s="340" t="s">
        <v>454</v>
      </c>
      <c r="B697" s="337"/>
      <c r="C697" s="291">
        <v>36644</v>
      </c>
      <c r="D697" s="341">
        <v>-8199</v>
      </c>
      <c r="E697" s="339"/>
      <c r="F697" s="291">
        <v>28445</v>
      </c>
    </row>
    <row r="698" spans="1:6" ht="15" customHeight="1" x14ac:dyDescent="0.25">
      <c r="A698" s="340" t="s">
        <v>800</v>
      </c>
      <c r="B698" s="337"/>
      <c r="C698" s="291">
        <v>97682</v>
      </c>
      <c r="D698" s="341">
        <v>0</v>
      </c>
      <c r="E698" s="341"/>
      <c r="F698" s="291">
        <v>97682</v>
      </c>
    </row>
    <row r="699" spans="1:6" ht="15" customHeight="1" x14ac:dyDescent="0.25">
      <c r="A699" s="340" t="s">
        <v>801</v>
      </c>
      <c r="B699" s="337"/>
      <c r="C699" s="291">
        <v>97682</v>
      </c>
      <c r="D699" s="341">
        <v>0</v>
      </c>
      <c r="E699" s="341"/>
      <c r="F699" s="291">
        <v>97682</v>
      </c>
    </row>
    <row r="700" spans="1:6" ht="9" customHeight="1" x14ac:dyDescent="0.25"/>
    <row r="701" spans="1:6" ht="15" customHeight="1" x14ac:dyDescent="0.25">
      <c r="A701" s="336" t="s">
        <v>824</v>
      </c>
      <c r="B701" s="337"/>
      <c r="C701" s="337"/>
      <c r="D701" s="337"/>
      <c r="E701" s="337"/>
      <c r="F701" s="337"/>
    </row>
    <row r="702" spans="1:6" ht="15" customHeight="1" x14ac:dyDescent="0.25">
      <c r="A702" s="336" t="s">
        <v>439</v>
      </c>
      <c r="B702" s="337"/>
      <c r="C702" s="293">
        <v>410594</v>
      </c>
      <c r="D702" s="338">
        <v>52721</v>
      </c>
      <c r="E702" s="339"/>
      <c r="F702" s="293">
        <v>463315</v>
      </c>
    </row>
    <row r="703" spans="1:6" ht="15" customHeight="1" x14ac:dyDescent="0.25">
      <c r="A703" s="340" t="s">
        <v>448</v>
      </c>
      <c r="B703" s="337"/>
      <c r="C703" s="291">
        <v>178291</v>
      </c>
      <c r="D703" s="341">
        <v>-658</v>
      </c>
      <c r="E703" s="339"/>
      <c r="F703" s="291">
        <v>177633</v>
      </c>
    </row>
    <row r="704" spans="1:6" ht="15" customHeight="1" x14ac:dyDescent="0.25">
      <c r="A704" s="340" t="s">
        <v>449</v>
      </c>
      <c r="B704" s="337"/>
      <c r="C704" s="291">
        <v>144168</v>
      </c>
      <c r="D704" s="341">
        <v>-532</v>
      </c>
      <c r="E704" s="339"/>
      <c r="F704" s="291">
        <v>143636</v>
      </c>
    </row>
    <row r="705" spans="1:6" ht="15" customHeight="1" x14ac:dyDescent="0.25">
      <c r="A705" s="340" t="s">
        <v>450</v>
      </c>
      <c r="B705" s="337"/>
      <c r="C705" s="291">
        <v>34123</v>
      </c>
      <c r="D705" s="341">
        <v>-126</v>
      </c>
      <c r="E705" s="339"/>
      <c r="F705" s="291">
        <v>33997</v>
      </c>
    </row>
    <row r="706" spans="1:6" ht="15" customHeight="1" x14ac:dyDescent="0.25">
      <c r="A706" s="340" t="s">
        <v>440</v>
      </c>
      <c r="B706" s="337"/>
      <c r="C706" s="291">
        <v>97871</v>
      </c>
      <c r="D706" s="341">
        <v>53379</v>
      </c>
      <c r="E706" s="339"/>
      <c r="F706" s="291">
        <v>151250</v>
      </c>
    </row>
    <row r="707" spans="1:6" ht="15" customHeight="1" x14ac:dyDescent="0.25">
      <c r="A707" s="340" t="s">
        <v>441</v>
      </c>
      <c r="B707" s="337"/>
      <c r="C707" s="291">
        <v>7967</v>
      </c>
      <c r="D707" s="341">
        <v>2216</v>
      </c>
      <c r="E707" s="339"/>
      <c r="F707" s="291">
        <v>10183</v>
      </c>
    </row>
    <row r="708" spans="1:6" ht="15" customHeight="1" x14ac:dyDescent="0.25">
      <c r="A708" s="340" t="s">
        <v>442</v>
      </c>
      <c r="B708" s="337"/>
      <c r="C708" s="291">
        <v>33955</v>
      </c>
      <c r="D708" s="341">
        <v>-298</v>
      </c>
      <c r="E708" s="339"/>
      <c r="F708" s="291">
        <v>33657</v>
      </c>
    </row>
    <row r="709" spans="1:6" ht="30" customHeight="1" x14ac:dyDescent="0.25">
      <c r="A709" s="340" t="s">
        <v>445</v>
      </c>
      <c r="B709" s="337"/>
      <c r="C709" s="291">
        <v>55949</v>
      </c>
      <c r="D709" s="341">
        <v>51461</v>
      </c>
      <c r="E709" s="339"/>
      <c r="F709" s="291">
        <v>107410</v>
      </c>
    </row>
    <row r="710" spans="1:6" ht="15" customHeight="1" x14ac:dyDescent="0.25">
      <c r="A710" s="340" t="s">
        <v>800</v>
      </c>
      <c r="B710" s="337"/>
      <c r="C710" s="291">
        <v>126960</v>
      </c>
      <c r="D710" s="341">
        <v>0</v>
      </c>
      <c r="E710" s="341"/>
      <c r="F710" s="291">
        <v>126960</v>
      </c>
    </row>
    <row r="711" spans="1:6" ht="15" customHeight="1" x14ac:dyDescent="0.25">
      <c r="A711" s="340" t="s">
        <v>801</v>
      </c>
      <c r="B711" s="337"/>
      <c r="C711" s="291">
        <v>126960</v>
      </c>
      <c r="D711" s="341">
        <v>0</v>
      </c>
      <c r="E711" s="341"/>
      <c r="F711" s="291">
        <v>126960</v>
      </c>
    </row>
    <row r="712" spans="1:6" ht="30" customHeight="1" x14ac:dyDescent="0.25">
      <c r="A712" s="340" t="s">
        <v>764</v>
      </c>
      <c r="B712" s="337"/>
      <c r="C712" s="291">
        <v>7472</v>
      </c>
      <c r="D712" s="341">
        <v>0</v>
      </c>
      <c r="E712" s="341"/>
      <c r="F712" s="291">
        <v>7472</v>
      </c>
    </row>
    <row r="713" spans="1:6" ht="15" customHeight="1" x14ac:dyDescent="0.25">
      <c r="A713" s="340" t="s">
        <v>767</v>
      </c>
      <c r="B713" s="337"/>
      <c r="C713" s="291">
        <v>7472</v>
      </c>
      <c r="D713" s="341">
        <v>0</v>
      </c>
      <c r="E713" s="341"/>
      <c r="F713" s="291">
        <v>7472</v>
      </c>
    </row>
    <row r="714" spans="1:6" ht="14.25" customHeight="1" x14ac:dyDescent="0.25"/>
    <row r="715" spans="1:6" ht="15" customHeight="1" x14ac:dyDescent="0.25">
      <c r="A715" s="336" t="s">
        <v>825</v>
      </c>
      <c r="B715" s="337"/>
      <c r="C715" s="337"/>
      <c r="D715" s="337"/>
      <c r="E715" s="337"/>
      <c r="F715" s="337"/>
    </row>
    <row r="716" spans="1:6" ht="15" customHeight="1" x14ac:dyDescent="0.25">
      <c r="A716" s="336" t="s">
        <v>439</v>
      </c>
      <c r="B716" s="337"/>
      <c r="C716" s="293">
        <v>649902</v>
      </c>
      <c r="D716" s="338">
        <v>0</v>
      </c>
      <c r="E716" s="338"/>
      <c r="F716" s="293">
        <v>649902</v>
      </c>
    </row>
    <row r="717" spans="1:6" ht="15" customHeight="1" x14ac:dyDescent="0.25">
      <c r="A717" s="340" t="s">
        <v>448</v>
      </c>
      <c r="B717" s="337"/>
      <c r="C717" s="291">
        <v>446678</v>
      </c>
      <c r="D717" s="341">
        <v>0</v>
      </c>
      <c r="E717" s="341"/>
      <c r="F717" s="291">
        <v>446678</v>
      </c>
    </row>
    <row r="718" spans="1:6" ht="15" customHeight="1" x14ac:dyDescent="0.25">
      <c r="A718" s="340" t="s">
        <v>449</v>
      </c>
      <c r="B718" s="337"/>
      <c r="C718" s="291">
        <v>353121</v>
      </c>
      <c r="D718" s="341">
        <v>0</v>
      </c>
      <c r="E718" s="341"/>
      <c r="F718" s="291">
        <v>353121</v>
      </c>
    </row>
    <row r="719" spans="1:6" ht="15" customHeight="1" x14ac:dyDescent="0.25">
      <c r="A719" s="340" t="s">
        <v>450</v>
      </c>
      <c r="B719" s="337"/>
      <c r="C719" s="291">
        <v>93557</v>
      </c>
      <c r="D719" s="341">
        <v>0</v>
      </c>
      <c r="E719" s="341"/>
      <c r="F719" s="291">
        <v>93557</v>
      </c>
    </row>
    <row r="720" spans="1:6" ht="15" customHeight="1" x14ac:dyDescent="0.25">
      <c r="A720" s="340" t="s">
        <v>440</v>
      </c>
      <c r="B720" s="337"/>
      <c r="C720" s="291">
        <v>185524</v>
      </c>
      <c r="D720" s="341">
        <v>-6370</v>
      </c>
      <c r="E720" s="339"/>
      <c r="F720" s="291">
        <v>179154</v>
      </c>
    </row>
    <row r="721" spans="1:6" ht="15" customHeight="1" x14ac:dyDescent="0.25">
      <c r="A721" s="340" t="s">
        <v>441</v>
      </c>
      <c r="B721" s="337"/>
      <c r="C721" s="291">
        <v>2750</v>
      </c>
      <c r="D721" s="341">
        <v>0</v>
      </c>
      <c r="E721" s="341"/>
      <c r="F721" s="291">
        <v>2750</v>
      </c>
    </row>
    <row r="722" spans="1:6" ht="15" customHeight="1" x14ac:dyDescent="0.25">
      <c r="A722" s="340" t="s">
        <v>442</v>
      </c>
      <c r="B722" s="337"/>
      <c r="C722" s="291">
        <v>115040</v>
      </c>
      <c r="D722" s="341">
        <v>-6661</v>
      </c>
      <c r="E722" s="339"/>
      <c r="F722" s="291">
        <v>108379</v>
      </c>
    </row>
    <row r="723" spans="1:6" ht="30" customHeight="1" x14ac:dyDescent="0.25">
      <c r="A723" s="340" t="s">
        <v>445</v>
      </c>
      <c r="B723" s="337"/>
      <c r="C723" s="291">
        <v>66282</v>
      </c>
      <c r="D723" s="341">
        <v>291</v>
      </c>
      <c r="E723" s="339"/>
      <c r="F723" s="291">
        <v>66573</v>
      </c>
    </row>
    <row r="724" spans="1:6" ht="15" customHeight="1" x14ac:dyDescent="0.25">
      <c r="A724" s="340" t="s">
        <v>807</v>
      </c>
      <c r="B724" s="337"/>
      <c r="C724" s="291">
        <v>550</v>
      </c>
      <c r="D724" s="341">
        <v>0</v>
      </c>
      <c r="E724" s="341"/>
      <c r="F724" s="291">
        <v>550</v>
      </c>
    </row>
    <row r="725" spans="1:6" ht="15" customHeight="1" x14ac:dyDescent="0.25">
      <c r="A725" s="340" t="s">
        <v>466</v>
      </c>
      <c r="B725" s="337"/>
      <c r="C725" s="291">
        <v>902</v>
      </c>
      <c r="D725" s="341">
        <v>0</v>
      </c>
      <c r="E725" s="341"/>
      <c r="F725" s="291">
        <v>902</v>
      </c>
    </row>
    <row r="726" spans="1:6" ht="15" customHeight="1" x14ac:dyDescent="0.25">
      <c r="A726" s="340" t="s">
        <v>453</v>
      </c>
      <c r="B726" s="337"/>
      <c r="C726" s="291">
        <v>17700</v>
      </c>
      <c r="D726" s="341">
        <v>6370</v>
      </c>
      <c r="E726" s="339"/>
      <c r="F726" s="291">
        <v>24070</v>
      </c>
    </row>
    <row r="727" spans="1:6" ht="15" customHeight="1" x14ac:dyDescent="0.25">
      <c r="A727" s="340" t="s">
        <v>763</v>
      </c>
      <c r="B727" s="337"/>
      <c r="C727" s="291">
        <v>600</v>
      </c>
      <c r="D727" s="341">
        <v>0</v>
      </c>
      <c r="E727" s="341"/>
      <c r="F727" s="291">
        <v>600</v>
      </c>
    </row>
    <row r="728" spans="1:6" ht="15" customHeight="1" x14ac:dyDescent="0.25">
      <c r="A728" s="340" t="s">
        <v>454</v>
      </c>
      <c r="B728" s="337"/>
      <c r="C728" s="291">
        <v>17100</v>
      </c>
      <c r="D728" s="341">
        <v>6370</v>
      </c>
      <c r="E728" s="339"/>
      <c r="F728" s="291">
        <v>23470</v>
      </c>
    </row>
    <row r="729" spans="1:6" ht="14.25" customHeight="1" x14ac:dyDescent="0.25"/>
    <row r="730" spans="1:6" ht="15" customHeight="1" x14ac:dyDescent="0.25">
      <c r="A730" s="336" t="s">
        <v>826</v>
      </c>
      <c r="B730" s="337"/>
      <c r="C730" s="337"/>
      <c r="D730" s="337"/>
      <c r="E730" s="337"/>
      <c r="F730" s="337"/>
    </row>
    <row r="731" spans="1:6" ht="15" customHeight="1" x14ac:dyDescent="0.25">
      <c r="A731" s="336" t="s">
        <v>439</v>
      </c>
      <c r="B731" s="337"/>
      <c r="C731" s="293">
        <v>215126</v>
      </c>
      <c r="D731" s="338">
        <v>0</v>
      </c>
      <c r="E731" s="338"/>
      <c r="F731" s="293">
        <v>215126</v>
      </c>
    </row>
    <row r="732" spans="1:6" ht="15" customHeight="1" x14ac:dyDescent="0.25">
      <c r="A732" s="340" t="s">
        <v>448</v>
      </c>
      <c r="B732" s="337"/>
      <c r="C732" s="291">
        <v>149746</v>
      </c>
      <c r="D732" s="341">
        <v>0</v>
      </c>
      <c r="E732" s="341"/>
      <c r="F732" s="291">
        <v>149746</v>
      </c>
    </row>
    <row r="733" spans="1:6" ht="15" customHeight="1" x14ac:dyDescent="0.25">
      <c r="A733" s="340" t="s">
        <v>449</v>
      </c>
      <c r="B733" s="337"/>
      <c r="C733" s="291">
        <v>117475</v>
      </c>
      <c r="D733" s="341">
        <v>0</v>
      </c>
      <c r="E733" s="341"/>
      <c r="F733" s="291">
        <v>117475</v>
      </c>
    </row>
    <row r="734" spans="1:6" ht="15" customHeight="1" x14ac:dyDescent="0.25">
      <c r="A734" s="340" t="s">
        <v>450</v>
      </c>
      <c r="B734" s="337"/>
      <c r="C734" s="291">
        <v>32271</v>
      </c>
      <c r="D734" s="341">
        <v>0</v>
      </c>
      <c r="E734" s="341"/>
      <c r="F734" s="291">
        <v>32271</v>
      </c>
    </row>
    <row r="735" spans="1:6" ht="15" customHeight="1" x14ac:dyDescent="0.25">
      <c r="A735" s="340" t="s">
        <v>440</v>
      </c>
      <c r="B735" s="337"/>
      <c r="C735" s="291">
        <v>60289</v>
      </c>
      <c r="D735" s="341">
        <v>0</v>
      </c>
      <c r="E735" s="341"/>
      <c r="F735" s="291">
        <v>60289</v>
      </c>
    </row>
    <row r="736" spans="1:6" ht="15" customHeight="1" x14ac:dyDescent="0.25">
      <c r="A736" s="340" t="s">
        <v>441</v>
      </c>
      <c r="B736" s="337"/>
      <c r="C736" s="291">
        <v>360</v>
      </c>
      <c r="D736" s="341">
        <v>0</v>
      </c>
      <c r="E736" s="341"/>
      <c r="F736" s="291">
        <v>360</v>
      </c>
    </row>
    <row r="737" spans="1:6" ht="15" customHeight="1" x14ac:dyDescent="0.25">
      <c r="A737" s="340" t="s">
        <v>442</v>
      </c>
      <c r="B737" s="337"/>
      <c r="C737" s="291">
        <v>45582</v>
      </c>
      <c r="D737" s="341">
        <v>504</v>
      </c>
      <c r="E737" s="339"/>
      <c r="F737" s="291">
        <v>46086</v>
      </c>
    </row>
    <row r="738" spans="1:6" ht="30" customHeight="1" x14ac:dyDescent="0.25">
      <c r="A738" s="340" t="s">
        <v>445</v>
      </c>
      <c r="B738" s="337"/>
      <c r="C738" s="291">
        <v>13747</v>
      </c>
      <c r="D738" s="341">
        <v>-504</v>
      </c>
      <c r="E738" s="339"/>
      <c r="F738" s="291">
        <v>13243</v>
      </c>
    </row>
    <row r="739" spans="1:6" ht="15" customHeight="1" x14ac:dyDescent="0.25">
      <c r="A739" s="340" t="s">
        <v>807</v>
      </c>
      <c r="B739" s="337"/>
      <c r="C739" s="291">
        <v>300</v>
      </c>
      <c r="D739" s="341">
        <v>0</v>
      </c>
      <c r="E739" s="341"/>
      <c r="F739" s="291">
        <v>300</v>
      </c>
    </row>
    <row r="740" spans="1:6" ht="15" customHeight="1" x14ac:dyDescent="0.25">
      <c r="A740" s="340" t="s">
        <v>466</v>
      </c>
      <c r="B740" s="337"/>
      <c r="C740" s="291">
        <v>300</v>
      </c>
      <c r="D740" s="341">
        <v>0</v>
      </c>
      <c r="E740" s="341"/>
      <c r="F740" s="291">
        <v>300</v>
      </c>
    </row>
    <row r="741" spans="1:6" ht="15" customHeight="1" x14ac:dyDescent="0.25">
      <c r="A741" s="340" t="s">
        <v>453</v>
      </c>
      <c r="B741" s="337"/>
      <c r="C741" s="291">
        <v>3900</v>
      </c>
      <c r="D741" s="341">
        <v>0</v>
      </c>
      <c r="E741" s="341"/>
      <c r="F741" s="291">
        <v>3900</v>
      </c>
    </row>
    <row r="742" spans="1:6" ht="15" customHeight="1" x14ac:dyDescent="0.25">
      <c r="A742" s="340" t="s">
        <v>454</v>
      </c>
      <c r="B742" s="337"/>
      <c r="C742" s="291">
        <v>3900</v>
      </c>
      <c r="D742" s="341">
        <v>0</v>
      </c>
      <c r="E742" s="341"/>
      <c r="F742" s="291">
        <v>3900</v>
      </c>
    </row>
    <row r="743" spans="1:6" ht="30" customHeight="1" x14ac:dyDescent="0.25">
      <c r="A743" s="340" t="s">
        <v>764</v>
      </c>
      <c r="B743" s="337"/>
      <c r="C743" s="291">
        <v>1191</v>
      </c>
      <c r="D743" s="341">
        <v>0</v>
      </c>
      <c r="E743" s="341"/>
      <c r="F743" s="291">
        <v>1191</v>
      </c>
    </row>
    <row r="744" spans="1:6" ht="15" customHeight="1" x14ac:dyDescent="0.25">
      <c r="A744" s="340" t="s">
        <v>765</v>
      </c>
      <c r="B744" s="337"/>
      <c r="C744" s="291">
        <v>1191</v>
      </c>
      <c r="D744" s="341">
        <v>0</v>
      </c>
      <c r="E744" s="341"/>
      <c r="F744" s="291">
        <v>1191</v>
      </c>
    </row>
    <row r="745" spans="1:6" ht="14.25" customHeight="1" x14ac:dyDescent="0.25"/>
    <row r="746" spans="1:6" ht="15" customHeight="1" x14ac:dyDescent="0.25">
      <c r="A746" s="336" t="s">
        <v>827</v>
      </c>
      <c r="B746" s="337"/>
      <c r="C746" s="337"/>
      <c r="D746" s="337"/>
      <c r="E746" s="337"/>
      <c r="F746" s="337"/>
    </row>
    <row r="747" spans="1:6" ht="15" customHeight="1" x14ac:dyDescent="0.25">
      <c r="A747" s="336" t="s">
        <v>439</v>
      </c>
      <c r="B747" s="337"/>
      <c r="C747" s="293">
        <v>799</v>
      </c>
      <c r="D747" s="338">
        <v>0</v>
      </c>
      <c r="E747" s="338"/>
      <c r="F747" s="293">
        <v>799</v>
      </c>
    </row>
    <row r="748" spans="1:6" ht="15" customHeight="1" x14ac:dyDescent="0.25">
      <c r="A748" s="340" t="s">
        <v>440</v>
      </c>
      <c r="B748" s="337"/>
      <c r="C748" s="291">
        <v>799</v>
      </c>
      <c r="D748" s="341">
        <v>0</v>
      </c>
      <c r="E748" s="341"/>
      <c r="F748" s="291">
        <v>799</v>
      </c>
    </row>
    <row r="749" spans="1:6" ht="30" customHeight="1" x14ac:dyDescent="0.25">
      <c r="A749" s="340" t="s">
        <v>445</v>
      </c>
      <c r="B749" s="337"/>
      <c r="C749" s="291">
        <v>799</v>
      </c>
      <c r="D749" s="341">
        <v>0</v>
      </c>
      <c r="E749" s="341"/>
      <c r="F749" s="291">
        <v>799</v>
      </c>
    </row>
    <row r="750" spans="1:6" ht="14.25" customHeight="1" x14ac:dyDescent="0.25"/>
    <row r="751" spans="1:6" ht="15" customHeight="1" x14ac:dyDescent="0.25">
      <c r="A751" s="336" t="s">
        <v>471</v>
      </c>
      <c r="B751" s="337"/>
      <c r="C751" s="337"/>
      <c r="D751" s="337"/>
      <c r="E751" s="337"/>
      <c r="F751" s="337"/>
    </row>
    <row r="752" spans="1:6" ht="15" customHeight="1" x14ac:dyDescent="0.25">
      <c r="A752" s="336" t="s">
        <v>439</v>
      </c>
      <c r="B752" s="337"/>
      <c r="C752" s="293">
        <v>692301</v>
      </c>
      <c r="D752" s="338">
        <v>0</v>
      </c>
      <c r="E752" s="338"/>
      <c r="F752" s="293">
        <v>692301</v>
      </c>
    </row>
    <row r="753" spans="1:6" ht="15" customHeight="1" x14ac:dyDescent="0.25">
      <c r="A753" s="340" t="s">
        <v>448</v>
      </c>
      <c r="B753" s="337"/>
      <c r="C753" s="291">
        <v>539386</v>
      </c>
      <c r="D753" s="341">
        <v>0</v>
      </c>
      <c r="E753" s="341"/>
      <c r="F753" s="291">
        <v>539386</v>
      </c>
    </row>
    <row r="754" spans="1:6" ht="15" customHeight="1" x14ac:dyDescent="0.25">
      <c r="A754" s="340" t="s">
        <v>449</v>
      </c>
      <c r="B754" s="337"/>
      <c r="C754" s="291">
        <v>415485</v>
      </c>
      <c r="D754" s="341">
        <v>0</v>
      </c>
      <c r="E754" s="341"/>
      <c r="F754" s="291">
        <v>415485</v>
      </c>
    </row>
    <row r="755" spans="1:6" ht="15" customHeight="1" x14ac:dyDescent="0.25">
      <c r="A755" s="340" t="s">
        <v>450</v>
      </c>
      <c r="B755" s="337"/>
      <c r="C755" s="291">
        <v>123901</v>
      </c>
      <c r="D755" s="341">
        <v>0</v>
      </c>
      <c r="E755" s="341"/>
      <c r="F755" s="291">
        <v>123901</v>
      </c>
    </row>
    <row r="756" spans="1:6" ht="15" customHeight="1" x14ac:dyDescent="0.25">
      <c r="A756" s="340" t="s">
        <v>440</v>
      </c>
      <c r="B756" s="337"/>
      <c r="C756" s="291">
        <v>114815</v>
      </c>
      <c r="D756" s="341">
        <v>-3800</v>
      </c>
      <c r="E756" s="339"/>
      <c r="F756" s="291">
        <v>111015</v>
      </c>
    </row>
    <row r="757" spans="1:6" ht="15" customHeight="1" x14ac:dyDescent="0.25">
      <c r="A757" s="340" t="s">
        <v>441</v>
      </c>
      <c r="B757" s="337"/>
      <c r="C757" s="291">
        <v>3400</v>
      </c>
      <c r="D757" s="341">
        <v>150</v>
      </c>
      <c r="E757" s="339"/>
      <c r="F757" s="291">
        <v>3550</v>
      </c>
    </row>
    <row r="758" spans="1:6" ht="15" customHeight="1" x14ac:dyDescent="0.25">
      <c r="A758" s="340" t="s">
        <v>442</v>
      </c>
      <c r="B758" s="337"/>
      <c r="C758" s="291">
        <v>74615</v>
      </c>
      <c r="D758" s="341">
        <v>-3450</v>
      </c>
      <c r="E758" s="339"/>
      <c r="F758" s="291">
        <v>71165</v>
      </c>
    </row>
    <row r="759" spans="1:6" ht="30" customHeight="1" x14ac:dyDescent="0.25">
      <c r="A759" s="340" t="s">
        <v>445</v>
      </c>
      <c r="B759" s="337"/>
      <c r="C759" s="291">
        <v>36700</v>
      </c>
      <c r="D759" s="341">
        <v>-500</v>
      </c>
      <c r="E759" s="339"/>
      <c r="F759" s="291">
        <v>36200</v>
      </c>
    </row>
    <row r="760" spans="1:6" ht="15" customHeight="1" x14ac:dyDescent="0.25">
      <c r="A760" s="340" t="s">
        <v>807</v>
      </c>
      <c r="B760" s="337"/>
      <c r="C760" s="291">
        <v>100</v>
      </c>
      <c r="D760" s="341">
        <v>0</v>
      </c>
      <c r="E760" s="341"/>
      <c r="F760" s="291">
        <v>100</v>
      </c>
    </row>
    <row r="761" spans="1:6" ht="15" customHeight="1" x14ac:dyDescent="0.25">
      <c r="A761" s="340" t="s">
        <v>453</v>
      </c>
      <c r="B761" s="337"/>
      <c r="C761" s="291">
        <v>38100</v>
      </c>
      <c r="D761" s="341">
        <v>3800</v>
      </c>
      <c r="E761" s="339"/>
      <c r="F761" s="291">
        <v>41900</v>
      </c>
    </row>
    <row r="762" spans="1:6" ht="15" customHeight="1" x14ac:dyDescent="0.25">
      <c r="A762" s="340" t="s">
        <v>454</v>
      </c>
      <c r="B762" s="337"/>
      <c r="C762" s="291">
        <v>38100</v>
      </c>
      <c r="D762" s="341">
        <v>3800</v>
      </c>
      <c r="E762" s="339"/>
      <c r="F762" s="291">
        <v>41900</v>
      </c>
    </row>
    <row r="763" spans="1:6" ht="14.25" customHeight="1" x14ac:dyDescent="0.25"/>
    <row r="764" spans="1:6" ht="15" customHeight="1" x14ac:dyDescent="0.25">
      <c r="A764" s="336" t="s">
        <v>828</v>
      </c>
      <c r="B764" s="337"/>
      <c r="C764" s="337"/>
      <c r="D764" s="337"/>
      <c r="E764" s="337"/>
      <c r="F764" s="337"/>
    </row>
    <row r="765" spans="1:6" ht="15" customHeight="1" x14ac:dyDescent="0.25">
      <c r="A765" s="336" t="s">
        <v>439</v>
      </c>
      <c r="B765" s="337"/>
      <c r="C765" s="293">
        <v>39687</v>
      </c>
      <c r="D765" s="338">
        <v>0</v>
      </c>
      <c r="E765" s="338"/>
      <c r="F765" s="293">
        <v>39687</v>
      </c>
    </row>
    <row r="766" spans="1:6" ht="15" customHeight="1" x14ac:dyDescent="0.25">
      <c r="A766" s="340" t="s">
        <v>448</v>
      </c>
      <c r="B766" s="337"/>
      <c r="C766" s="291">
        <v>35716</v>
      </c>
      <c r="D766" s="341">
        <v>0</v>
      </c>
      <c r="E766" s="341"/>
      <c r="F766" s="291">
        <v>35716</v>
      </c>
    </row>
    <row r="767" spans="1:6" ht="15" customHeight="1" x14ac:dyDescent="0.25">
      <c r="A767" s="340" t="s">
        <v>449</v>
      </c>
      <c r="B767" s="337"/>
      <c r="C767" s="291">
        <v>27379</v>
      </c>
      <c r="D767" s="341">
        <v>0</v>
      </c>
      <c r="E767" s="341"/>
      <c r="F767" s="291">
        <v>27379</v>
      </c>
    </row>
    <row r="768" spans="1:6" ht="15" customHeight="1" x14ac:dyDescent="0.25">
      <c r="A768" s="340" t="s">
        <v>450</v>
      </c>
      <c r="B768" s="337"/>
      <c r="C768" s="291">
        <v>8337</v>
      </c>
      <c r="D768" s="341">
        <v>0</v>
      </c>
      <c r="E768" s="341"/>
      <c r="F768" s="291">
        <v>8337</v>
      </c>
    </row>
    <row r="769" spans="1:6" ht="15" customHeight="1" x14ac:dyDescent="0.25">
      <c r="A769" s="340" t="s">
        <v>440</v>
      </c>
      <c r="B769" s="337"/>
      <c r="C769" s="291">
        <v>3371</v>
      </c>
      <c r="D769" s="341">
        <v>0</v>
      </c>
      <c r="E769" s="341"/>
      <c r="F769" s="291">
        <v>3371</v>
      </c>
    </row>
    <row r="770" spans="1:6" ht="15" customHeight="1" x14ac:dyDescent="0.25">
      <c r="A770" s="340" t="s">
        <v>441</v>
      </c>
      <c r="B770" s="337"/>
      <c r="C770" s="291">
        <v>890</v>
      </c>
      <c r="D770" s="341">
        <v>-315</v>
      </c>
      <c r="E770" s="339"/>
      <c r="F770" s="291">
        <v>575</v>
      </c>
    </row>
    <row r="771" spans="1:6" ht="15" customHeight="1" x14ac:dyDescent="0.25">
      <c r="A771" s="340" t="s">
        <v>442</v>
      </c>
      <c r="B771" s="337"/>
      <c r="C771" s="291">
        <v>1522</v>
      </c>
      <c r="D771" s="341">
        <v>150</v>
      </c>
      <c r="E771" s="339"/>
      <c r="F771" s="291">
        <v>1672</v>
      </c>
    </row>
    <row r="772" spans="1:6" ht="30" customHeight="1" x14ac:dyDescent="0.25">
      <c r="A772" s="340" t="s">
        <v>445</v>
      </c>
      <c r="B772" s="337"/>
      <c r="C772" s="291">
        <v>875</v>
      </c>
      <c r="D772" s="341">
        <v>165</v>
      </c>
      <c r="E772" s="339"/>
      <c r="F772" s="291">
        <v>1040</v>
      </c>
    </row>
    <row r="773" spans="1:6" ht="15" customHeight="1" x14ac:dyDescent="0.25">
      <c r="A773" s="340" t="s">
        <v>466</v>
      </c>
      <c r="B773" s="337"/>
      <c r="C773" s="291">
        <v>84</v>
      </c>
      <c r="D773" s="341">
        <v>0</v>
      </c>
      <c r="E773" s="341"/>
      <c r="F773" s="291">
        <v>84</v>
      </c>
    </row>
    <row r="774" spans="1:6" ht="15" customHeight="1" x14ac:dyDescent="0.25">
      <c r="A774" s="340" t="s">
        <v>453</v>
      </c>
      <c r="B774" s="337"/>
      <c r="C774" s="291">
        <v>600</v>
      </c>
      <c r="D774" s="341">
        <v>0</v>
      </c>
      <c r="E774" s="341"/>
      <c r="F774" s="291">
        <v>600</v>
      </c>
    </row>
    <row r="775" spans="1:6" ht="15" customHeight="1" x14ac:dyDescent="0.25">
      <c r="A775" s="340" t="s">
        <v>454</v>
      </c>
      <c r="B775" s="337"/>
      <c r="C775" s="291">
        <v>600</v>
      </c>
      <c r="D775" s="341">
        <v>0</v>
      </c>
      <c r="E775" s="341"/>
      <c r="F775" s="291">
        <v>600</v>
      </c>
    </row>
    <row r="777" spans="1:6" ht="15" customHeight="1" x14ac:dyDescent="0.25">
      <c r="A777" s="336" t="s">
        <v>829</v>
      </c>
      <c r="B777" s="337"/>
      <c r="C777" s="337"/>
      <c r="D777" s="337"/>
      <c r="E777" s="337"/>
      <c r="F777" s="337"/>
    </row>
    <row r="778" spans="1:6" ht="15" customHeight="1" x14ac:dyDescent="0.25">
      <c r="A778" s="336" t="s">
        <v>439</v>
      </c>
      <c r="B778" s="337"/>
      <c r="C778" s="293">
        <v>1202190</v>
      </c>
      <c r="D778" s="338">
        <v>181350</v>
      </c>
      <c r="E778" s="339"/>
      <c r="F778" s="293">
        <v>1383540</v>
      </c>
    </row>
    <row r="779" spans="1:6" ht="15" customHeight="1" x14ac:dyDescent="0.25">
      <c r="A779" s="340" t="s">
        <v>453</v>
      </c>
      <c r="B779" s="337"/>
      <c r="C779" s="291">
        <v>1202190</v>
      </c>
      <c r="D779" s="341">
        <v>181350</v>
      </c>
      <c r="E779" s="339"/>
      <c r="F779" s="291">
        <v>1383540</v>
      </c>
    </row>
    <row r="780" spans="1:6" ht="15" customHeight="1" x14ac:dyDescent="0.25">
      <c r="A780" s="340" t="s">
        <v>454</v>
      </c>
      <c r="B780" s="337"/>
      <c r="C780" s="291">
        <v>1202190</v>
      </c>
      <c r="D780" s="341">
        <v>181350</v>
      </c>
      <c r="E780" s="339"/>
      <c r="F780" s="291">
        <v>1383540</v>
      </c>
    </row>
    <row r="782" spans="1:6" ht="15" customHeight="1" x14ac:dyDescent="0.25">
      <c r="A782" s="336" t="s">
        <v>830</v>
      </c>
      <c r="B782" s="337"/>
      <c r="C782" s="337"/>
      <c r="D782" s="337"/>
      <c r="E782" s="337"/>
      <c r="F782" s="337"/>
    </row>
    <row r="783" spans="1:6" ht="15" customHeight="1" x14ac:dyDescent="0.25">
      <c r="A783" s="336" t="s">
        <v>439</v>
      </c>
      <c r="B783" s="337"/>
      <c r="C783" s="293">
        <v>9897</v>
      </c>
      <c r="D783" s="338">
        <v>0</v>
      </c>
      <c r="E783" s="338"/>
      <c r="F783" s="293">
        <v>9897</v>
      </c>
    </row>
    <row r="784" spans="1:6" ht="15" customHeight="1" x14ac:dyDescent="0.25">
      <c r="A784" s="340" t="s">
        <v>440</v>
      </c>
      <c r="B784" s="337"/>
      <c r="C784" s="291">
        <v>9897</v>
      </c>
      <c r="D784" s="341">
        <v>0</v>
      </c>
      <c r="E784" s="341"/>
      <c r="F784" s="291">
        <v>9897</v>
      </c>
    </row>
    <row r="785" spans="1:6" ht="15" customHeight="1" x14ac:dyDescent="0.25">
      <c r="A785" s="340" t="s">
        <v>442</v>
      </c>
      <c r="B785" s="337"/>
      <c r="C785" s="291">
        <v>9897</v>
      </c>
      <c r="D785" s="341">
        <v>0</v>
      </c>
      <c r="E785" s="341"/>
      <c r="F785" s="291">
        <v>9897</v>
      </c>
    </row>
    <row r="787" spans="1:6" ht="15" customHeight="1" x14ac:dyDescent="0.25">
      <c r="A787" s="336" t="s">
        <v>831</v>
      </c>
      <c r="B787" s="337"/>
      <c r="C787" s="337"/>
      <c r="D787" s="337"/>
      <c r="E787" s="337"/>
      <c r="F787" s="337"/>
    </row>
    <row r="788" spans="1:6" ht="15" customHeight="1" x14ac:dyDescent="0.25">
      <c r="A788" s="336" t="s">
        <v>439</v>
      </c>
      <c r="B788" s="337"/>
      <c r="C788" s="293">
        <v>1821691</v>
      </c>
      <c r="D788" s="338">
        <v>2800</v>
      </c>
      <c r="E788" s="339"/>
      <c r="F788" s="293">
        <v>1824491</v>
      </c>
    </row>
    <row r="789" spans="1:6" ht="15" customHeight="1" x14ac:dyDescent="0.25">
      <c r="A789" s="340" t="s">
        <v>448</v>
      </c>
      <c r="B789" s="337"/>
      <c r="C789" s="291">
        <v>840737</v>
      </c>
      <c r="D789" s="341">
        <v>0</v>
      </c>
      <c r="E789" s="341"/>
      <c r="F789" s="291">
        <v>840737</v>
      </c>
    </row>
    <row r="790" spans="1:6" ht="15" customHeight="1" x14ac:dyDescent="0.25">
      <c r="A790" s="340" t="s">
        <v>449</v>
      </c>
      <c r="B790" s="337"/>
      <c r="C790" s="291">
        <v>670795</v>
      </c>
      <c r="D790" s="341">
        <v>0</v>
      </c>
      <c r="E790" s="341"/>
      <c r="F790" s="291">
        <v>670795</v>
      </c>
    </row>
    <row r="791" spans="1:6" ht="15" customHeight="1" x14ac:dyDescent="0.25">
      <c r="A791" s="340" t="s">
        <v>450</v>
      </c>
      <c r="B791" s="337"/>
      <c r="C791" s="291">
        <v>169942</v>
      </c>
      <c r="D791" s="341">
        <v>0</v>
      </c>
      <c r="E791" s="341"/>
      <c r="F791" s="291">
        <v>169942</v>
      </c>
    </row>
    <row r="792" spans="1:6" ht="15" customHeight="1" x14ac:dyDescent="0.25">
      <c r="A792" s="340" t="s">
        <v>440</v>
      </c>
      <c r="B792" s="337"/>
      <c r="C792" s="291">
        <v>956954</v>
      </c>
      <c r="D792" s="341">
        <v>2800</v>
      </c>
      <c r="E792" s="339"/>
      <c r="F792" s="291">
        <v>959754</v>
      </c>
    </row>
    <row r="793" spans="1:6" ht="15" customHeight="1" x14ac:dyDescent="0.25">
      <c r="A793" s="340" t="s">
        <v>441</v>
      </c>
      <c r="B793" s="337"/>
      <c r="C793" s="291">
        <v>41587</v>
      </c>
      <c r="D793" s="341">
        <v>0</v>
      </c>
      <c r="E793" s="341"/>
      <c r="F793" s="291">
        <v>41587</v>
      </c>
    </row>
    <row r="794" spans="1:6" ht="15" customHeight="1" x14ac:dyDescent="0.25">
      <c r="A794" s="340" t="s">
        <v>442</v>
      </c>
      <c r="B794" s="337"/>
      <c r="C794" s="291">
        <v>851236</v>
      </c>
      <c r="D794" s="341">
        <v>2100</v>
      </c>
      <c r="E794" s="339"/>
      <c r="F794" s="291">
        <v>853336</v>
      </c>
    </row>
    <row r="795" spans="1:6" ht="30" customHeight="1" x14ac:dyDescent="0.25">
      <c r="A795" s="340" t="s">
        <v>445</v>
      </c>
      <c r="B795" s="337"/>
      <c r="C795" s="291">
        <v>62540</v>
      </c>
      <c r="D795" s="341">
        <v>700</v>
      </c>
      <c r="E795" s="339"/>
      <c r="F795" s="291">
        <v>63240</v>
      </c>
    </row>
    <row r="796" spans="1:6" ht="15" customHeight="1" x14ac:dyDescent="0.25">
      <c r="A796" s="340" t="s">
        <v>466</v>
      </c>
      <c r="B796" s="337"/>
      <c r="C796" s="291">
        <v>1591</v>
      </c>
      <c r="D796" s="341">
        <v>0</v>
      </c>
      <c r="E796" s="341"/>
      <c r="F796" s="291">
        <v>1591</v>
      </c>
    </row>
    <row r="797" spans="1:6" ht="15" customHeight="1" x14ac:dyDescent="0.25">
      <c r="A797" s="340" t="s">
        <v>453</v>
      </c>
      <c r="B797" s="337"/>
      <c r="C797" s="291">
        <v>24000</v>
      </c>
      <c r="D797" s="341">
        <v>0</v>
      </c>
      <c r="E797" s="341"/>
      <c r="F797" s="291">
        <v>24000</v>
      </c>
    </row>
    <row r="798" spans="1:6" ht="15" customHeight="1" x14ac:dyDescent="0.25">
      <c r="A798" s="340" t="s">
        <v>454</v>
      </c>
      <c r="B798" s="337"/>
      <c r="C798" s="291">
        <v>24000</v>
      </c>
      <c r="D798" s="341">
        <v>0</v>
      </c>
      <c r="E798" s="341"/>
      <c r="F798" s="291">
        <v>24000</v>
      </c>
    </row>
    <row r="800" spans="1:6" ht="15" hidden="1" customHeight="1" x14ac:dyDescent="0.25">
      <c r="A800" s="336" t="s">
        <v>832</v>
      </c>
      <c r="B800" s="337"/>
      <c r="C800" s="337"/>
      <c r="D800" s="337"/>
      <c r="E800" s="337"/>
      <c r="F800" s="337"/>
    </row>
    <row r="801" spans="1:6" ht="15" hidden="1" customHeight="1" x14ac:dyDescent="0.25">
      <c r="A801" s="336" t="s">
        <v>439</v>
      </c>
      <c r="B801" s="337"/>
      <c r="C801" s="293">
        <v>756767</v>
      </c>
      <c r="D801" s="338">
        <v>1600</v>
      </c>
      <c r="E801" s="339"/>
      <c r="F801" s="293">
        <v>758367</v>
      </c>
    </row>
    <row r="802" spans="1:6" ht="15" hidden="1" customHeight="1" x14ac:dyDescent="0.25">
      <c r="A802" s="340" t="s">
        <v>448</v>
      </c>
      <c r="B802" s="337"/>
      <c r="C802" s="291">
        <v>479506</v>
      </c>
      <c r="D802" s="341">
        <v>0</v>
      </c>
      <c r="E802" s="341"/>
      <c r="F802" s="291">
        <v>479506</v>
      </c>
    </row>
    <row r="803" spans="1:6" ht="15" hidden="1" customHeight="1" x14ac:dyDescent="0.25">
      <c r="A803" s="340" t="s">
        <v>449</v>
      </c>
      <c r="B803" s="337"/>
      <c r="C803" s="291">
        <v>381881</v>
      </c>
      <c r="D803" s="341">
        <v>0</v>
      </c>
      <c r="E803" s="341"/>
      <c r="F803" s="291">
        <v>381881</v>
      </c>
    </row>
    <row r="804" spans="1:6" ht="15" hidden="1" customHeight="1" x14ac:dyDescent="0.25">
      <c r="A804" s="340" t="s">
        <v>450</v>
      </c>
      <c r="B804" s="337"/>
      <c r="C804" s="291">
        <v>97625</v>
      </c>
      <c r="D804" s="341">
        <v>0</v>
      </c>
      <c r="E804" s="341"/>
      <c r="F804" s="291">
        <v>97625</v>
      </c>
    </row>
    <row r="805" spans="1:6" ht="15" hidden="1" customHeight="1" x14ac:dyDescent="0.25">
      <c r="A805" s="340" t="s">
        <v>440</v>
      </c>
      <c r="B805" s="337"/>
      <c r="C805" s="291">
        <v>277261</v>
      </c>
      <c r="D805" s="341">
        <v>1600</v>
      </c>
      <c r="E805" s="339"/>
      <c r="F805" s="291">
        <v>278861</v>
      </c>
    </row>
    <row r="806" spans="1:6" ht="15" hidden="1" customHeight="1" x14ac:dyDescent="0.25">
      <c r="A806" s="340" t="s">
        <v>441</v>
      </c>
      <c r="B806" s="337"/>
      <c r="C806" s="291">
        <v>28100</v>
      </c>
      <c r="D806" s="341">
        <v>0</v>
      </c>
      <c r="E806" s="341"/>
      <c r="F806" s="291">
        <v>28100</v>
      </c>
    </row>
    <row r="807" spans="1:6" ht="15" hidden="1" customHeight="1" x14ac:dyDescent="0.25">
      <c r="A807" s="340" t="s">
        <v>442</v>
      </c>
      <c r="B807" s="337"/>
      <c r="C807" s="291">
        <v>216780</v>
      </c>
      <c r="D807" s="341">
        <v>1600</v>
      </c>
      <c r="E807" s="339"/>
      <c r="F807" s="291">
        <v>218380</v>
      </c>
    </row>
    <row r="808" spans="1:6" ht="30" hidden="1" customHeight="1" x14ac:dyDescent="0.25">
      <c r="A808" s="340" t="s">
        <v>445</v>
      </c>
      <c r="B808" s="337"/>
      <c r="C808" s="291">
        <v>31350</v>
      </c>
      <c r="D808" s="341">
        <v>0</v>
      </c>
      <c r="E808" s="341"/>
      <c r="F808" s="291">
        <v>31350</v>
      </c>
    </row>
    <row r="809" spans="1:6" ht="15" hidden="1" customHeight="1" x14ac:dyDescent="0.25">
      <c r="A809" s="340" t="s">
        <v>466</v>
      </c>
      <c r="B809" s="337"/>
      <c r="C809" s="291">
        <v>1031</v>
      </c>
      <c r="D809" s="341">
        <v>0</v>
      </c>
      <c r="E809" s="341"/>
      <c r="F809" s="291">
        <v>1031</v>
      </c>
    </row>
    <row r="810" spans="1:6" ht="14.25" hidden="1" customHeight="1" x14ac:dyDescent="0.25"/>
    <row r="811" spans="1:6" ht="15" hidden="1" customHeight="1" x14ac:dyDescent="0.25">
      <c r="A811" s="336" t="s">
        <v>833</v>
      </c>
      <c r="B811" s="337"/>
      <c r="C811" s="337"/>
      <c r="D811" s="337"/>
      <c r="E811" s="337"/>
      <c r="F811" s="337"/>
    </row>
    <row r="812" spans="1:6" ht="15" hidden="1" customHeight="1" x14ac:dyDescent="0.25">
      <c r="A812" s="336" t="s">
        <v>439</v>
      </c>
      <c r="B812" s="337"/>
      <c r="C812" s="293">
        <v>328129</v>
      </c>
      <c r="D812" s="338">
        <v>1200</v>
      </c>
      <c r="E812" s="339"/>
      <c r="F812" s="293">
        <v>329329</v>
      </c>
    </row>
    <row r="813" spans="1:6" ht="15" hidden="1" customHeight="1" x14ac:dyDescent="0.25">
      <c r="A813" s="340" t="s">
        <v>448</v>
      </c>
      <c r="B813" s="337"/>
      <c r="C813" s="291">
        <v>115058</v>
      </c>
      <c r="D813" s="341">
        <v>0</v>
      </c>
      <c r="E813" s="341"/>
      <c r="F813" s="291">
        <v>115058</v>
      </c>
    </row>
    <row r="814" spans="1:6" ht="15" hidden="1" customHeight="1" x14ac:dyDescent="0.25">
      <c r="A814" s="340" t="s">
        <v>449</v>
      </c>
      <c r="B814" s="337"/>
      <c r="C814" s="291">
        <v>91434</v>
      </c>
      <c r="D814" s="341">
        <v>0</v>
      </c>
      <c r="E814" s="341"/>
      <c r="F814" s="291">
        <v>91434</v>
      </c>
    </row>
    <row r="815" spans="1:6" ht="15" hidden="1" customHeight="1" x14ac:dyDescent="0.25">
      <c r="A815" s="340" t="s">
        <v>450</v>
      </c>
      <c r="B815" s="337"/>
      <c r="C815" s="291">
        <v>23624</v>
      </c>
      <c r="D815" s="341">
        <v>0</v>
      </c>
      <c r="E815" s="341"/>
      <c r="F815" s="291">
        <v>23624</v>
      </c>
    </row>
    <row r="816" spans="1:6" ht="15" hidden="1" customHeight="1" x14ac:dyDescent="0.25">
      <c r="A816" s="340" t="s">
        <v>440</v>
      </c>
      <c r="B816" s="337"/>
      <c r="C816" s="291">
        <v>213071</v>
      </c>
      <c r="D816" s="341">
        <v>1200</v>
      </c>
      <c r="E816" s="339"/>
      <c r="F816" s="291">
        <v>214271</v>
      </c>
    </row>
    <row r="817" spans="1:6" ht="15" hidden="1" customHeight="1" x14ac:dyDescent="0.25">
      <c r="A817" s="340" t="s">
        <v>441</v>
      </c>
      <c r="B817" s="337"/>
      <c r="C817" s="291">
        <v>8300</v>
      </c>
      <c r="D817" s="341">
        <v>0</v>
      </c>
      <c r="E817" s="341"/>
      <c r="F817" s="291">
        <v>8300</v>
      </c>
    </row>
    <row r="818" spans="1:6" ht="15" hidden="1" customHeight="1" x14ac:dyDescent="0.25">
      <c r="A818" s="340" t="s">
        <v>442</v>
      </c>
      <c r="B818" s="337"/>
      <c r="C818" s="291">
        <v>192421</v>
      </c>
      <c r="D818" s="341">
        <v>500</v>
      </c>
      <c r="E818" s="339"/>
      <c r="F818" s="291">
        <v>192921</v>
      </c>
    </row>
    <row r="819" spans="1:6" ht="30" hidden="1" customHeight="1" x14ac:dyDescent="0.25">
      <c r="A819" s="340" t="s">
        <v>445</v>
      </c>
      <c r="B819" s="337"/>
      <c r="C819" s="291">
        <v>11890</v>
      </c>
      <c r="D819" s="341">
        <v>700</v>
      </c>
      <c r="E819" s="339"/>
      <c r="F819" s="291">
        <v>12590</v>
      </c>
    </row>
    <row r="820" spans="1:6" ht="15" hidden="1" customHeight="1" x14ac:dyDescent="0.25">
      <c r="A820" s="340" t="s">
        <v>466</v>
      </c>
      <c r="B820" s="337"/>
      <c r="C820" s="291">
        <v>460</v>
      </c>
      <c r="D820" s="341">
        <v>0</v>
      </c>
      <c r="E820" s="341"/>
      <c r="F820" s="291">
        <v>460</v>
      </c>
    </row>
    <row r="821" spans="1:6" ht="14.25" hidden="1" customHeight="1" x14ac:dyDescent="0.25"/>
    <row r="822" spans="1:6" ht="15" hidden="1" customHeight="1" x14ac:dyDescent="0.25">
      <c r="A822" s="336" t="s">
        <v>834</v>
      </c>
      <c r="B822" s="337"/>
      <c r="C822" s="337"/>
      <c r="D822" s="337"/>
      <c r="E822" s="337"/>
      <c r="F822" s="337"/>
    </row>
    <row r="823" spans="1:6" ht="15" hidden="1" customHeight="1" x14ac:dyDescent="0.25">
      <c r="A823" s="336" t="s">
        <v>439</v>
      </c>
      <c r="B823" s="337"/>
      <c r="C823" s="293">
        <v>736795</v>
      </c>
      <c r="D823" s="338">
        <v>0</v>
      </c>
      <c r="E823" s="338"/>
      <c r="F823" s="293">
        <v>736795</v>
      </c>
    </row>
    <row r="824" spans="1:6" ht="15" hidden="1" customHeight="1" x14ac:dyDescent="0.25">
      <c r="A824" s="340" t="s">
        <v>448</v>
      </c>
      <c r="B824" s="337"/>
      <c r="C824" s="291">
        <v>246173</v>
      </c>
      <c r="D824" s="341">
        <v>0</v>
      </c>
      <c r="E824" s="341"/>
      <c r="F824" s="291">
        <v>246173</v>
      </c>
    </row>
    <row r="825" spans="1:6" ht="15" hidden="1" customHeight="1" x14ac:dyDescent="0.25">
      <c r="A825" s="340" t="s">
        <v>449</v>
      </c>
      <c r="B825" s="337"/>
      <c r="C825" s="291">
        <v>197480</v>
      </c>
      <c r="D825" s="341">
        <v>0</v>
      </c>
      <c r="E825" s="341"/>
      <c r="F825" s="291">
        <v>197480</v>
      </c>
    </row>
    <row r="826" spans="1:6" ht="15" hidden="1" customHeight="1" x14ac:dyDescent="0.25">
      <c r="A826" s="340" t="s">
        <v>450</v>
      </c>
      <c r="B826" s="337"/>
      <c r="C826" s="291">
        <v>48693</v>
      </c>
      <c r="D826" s="341">
        <v>0</v>
      </c>
      <c r="E826" s="341"/>
      <c r="F826" s="291">
        <v>48693</v>
      </c>
    </row>
    <row r="827" spans="1:6" ht="15" hidden="1" customHeight="1" x14ac:dyDescent="0.25">
      <c r="A827" s="340" t="s">
        <v>440</v>
      </c>
      <c r="B827" s="337"/>
      <c r="C827" s="291">
        <v>466622</v>
      </c>
      <c r="D827" s="341">
        <v>0</v>
      </c>
      <c r="E827" s="341"/>
      <c r="F827" s="291">
        <v>466622</v>
      </c>
    </row>
    <row r="828" spans="1:6" ht="15" hidden="1" customHeight="1" x14ac:dyDescent="0.25">
      <c r="A828" s="340" t="s">
        <v>441</v>
      </c>
      <c r="B828" s="337"/>
      <c r="C828" s="291">
        <v>5187</v>
      </c>
      <c r="D828" s="341">
        <v>0</v>
      </c>
      <c r="E828" s="341"/>
      <c r="F828" s="291">
        <v>5187</v>
      </c>
    </row>
    <row r="829" spans="1:6" ht="15" hidden="1" customHeight="1" x14ac:dyDescent="0.25">
      <c r="A829" s="340" t="s">
        <v>442</v>
      </c>
      <c r="B829" s="337"/>
      <c r="C829" s="291">
        <v>442035</v>
      </c>
      <c r="D829" s="341">
        <v>0</v>
      </c>
      <c r="E829" s="341"/>
      <c r="F829" s="291">
        <v>442035</v>
      </c>
    </row>
    <row r="830" spans="1:6" ht="30" hidden="1" customHeight="1" x14ac:dyDescent="0.25">
      <c r="A830" s="340" t="s">
        <v>445</v>
      </c>
      <c r="B830" s="337"/>
      <c r="C830" s="291">
        <v>19300</v>
      </c>
      <c r="D830" s="341">
        <v>0</v>
      </c>
      <c r="E830" s="341"/>
      <c r="F830" s="291">
        <v>19300</v>
      </c>
    </row>
    <row r="831" spans="1:6" ht="15" hidden="1" customHeight="1" x14ac:dyDescent="0.25">
      <c r="A831" s="340" t="s">
        <v>466</v>
      </c>
      <c r="B831" s="337"/>
      <c r="C831" s="291">
        <v>100</v>
      </c>
      <c r="D831" s="341">
        <v>0</v>
      </c>
      <c r="E831" s="341"/>
      <c r="F831" s="291">
        <v>100</v>
      </c>
    </row>
    <row r="832" spans="1:6" ht="15" hidden="1" customHeight="1" x14ac:dyDescent="0.25">
      <c r="A832" s="340" t="s">
        <v>453</v>
      </c>
      <c r="B832" s="337"/>
      <c r="C832" s="291">
        <v>24000</v>
      </c>
      <c r="D832" s="341">
        <v>0</v>
      </c>
      <c r="E832" s="341"/>
      <c r="F832" s="291">
        <v>24000</v>
      </c>
    </row>
    <row r="833" spans="1:6" ht="15" hidden="1" customHeight="1" x14ac:dyDescent="0.25">
      <c r="A833" s="340" t="s">
        <v>454</v>
      </c>
      <c r="B833" s="337"/>
      <c r="C833" s="291">
        <v>24000</v>
      </c>
      <c r="D833" s="341">
        <v>0</v>
      </c>
      <c r="E833" s="341"/>
      <c r="F833" s="291">
        <v>24000</v>
      </c>
    </row>
    <row r="834" spans="1:6" ht="14.25" hidden="1" customHeight="1" x14ac:dyDescent="0.25"/>
    <row r="835" spans="1:6" ht="15" customHeight="1" x14ac:dyDescent="0.25">
      <c r="A835" s="336" t="s">
        <v>835</v>
      </c>
      <c r="B835" s="337"/>
      <c r="C835" s="337"/>
      <c r="D835" s="337"/>
      <c r="E835" s="337"/>
      <c r="F835" s="337"/>
    </row>
    <row r="836" spans="1:6" ht="15" customHeight="1" x14ac:dyDescent="0.25">
      <c r="A836" s="336" t="s">
        <v>439</v>
      </c>
      <c r="B836" s="337"/>
      <c r="C836" s="293">
        <v>2850</v>
      </c>
      <c r="D836" s="338">
        <v>0</v>
      </c>
      <c r="E836" s="338"/>
      <c r="F836" s="293">
        <v>2850</v>
      </c>
    </row>
    <row r="837" spans="1:6" ht="15" customHeight="1" x14ac:dyDescent="0.25">
      <c r="A837" s="340" t="s">
        <v>451</v>
      </c>
      <c r="B837" s="337"/>
      <c r="C837" s="291">
        <v>2850</v>
      </c>
      <c r="D837" s="341">
        <v>0</v>
      </c>
      <c r="E837" s="341"/>
      <c r="F837" s="291">
        <v>2850</v>
      </c>
    </row>
    <row r="838" spans="1:6" x14ac:dyDescent="0.25">
      <c r="A838" s="340" t="s">
        <v>458</v>
      </c>
      <c r="B838" s="337"/>
      <c r="C838" s="291">
        <v>2850</v>
      </c>
      <c r="D838" s="341">
        <v>0</v>
      </c>
      <c r="E838" s="341"/>
      <c r="F838" s="291">
        <v>2850</v>
      </c>
    </row>
    <row r="840" spans="1:6" ht="15" customHeight="1" x14ac:dyDescent="0.25">
      <c r="A840" s="336" t="s">
        <v>836</v>
      </c>
      <c r="B840" s="337"/>
      <c r="C840" s="337"/>
      <c r="D840" s="337"/>
      <c r="E840" s="337"/>
      <c r="F840" s="337"/>
    </row>
    <row r="841" spans="1:6" ht="15" customHeight="1" x14ac:dyDescent="0.25">
      <c r="A841" s="336" t="s">
        <v>439</v>
      </c>
      <c r="B841" s="337"/>
      <c r="C841" s="293">
        <v>1425</v>
      </c>
      <c r="D841" s="338">
        <v>0</v>
      </c>
      <c r="E841" s="338"/>
      <c r="F841" s="293">
        <v>1425</v>
      </c>
    </row>
    <row r="842" spans="1:6" ht="15" customHeight="1" x14ac:dyDescent="0.25">
      <c r="A842" s="340" t="s">
        <v>451</v>
      </c>
      <c r="B842" s="337"/>
      <c r="C842" s="291">
        <v>1425</v>
      </c>
      <c r="D842" s="341">
        <v>0</v>
      </c>
      <c r="E842" s="341"/>
      <c r="F842" s="291">
        <v>1425</v>
      </c>
    </row>
    <row r="843" spans="1:6" x14ac:dyDescent="0.25">
      <c r="A843" s="340" t="s">
        <v>458</v>
      </c>
      <c r="B843" s="337"/>
      <c r="C843" s="291">
        <v>1425</v>
      </c>
      <c r="D843" s="341">
        <v>0</v>
      </c>
      <c r="E843" s="341"/>
      <c r="F843" s="291">
        <v>1425</v>
      </c>
    </row>
    <row r="844" spans="1:6" ht="14.25" customHeight="1" x14ac:dyDescent="0.25"/>
    <row r="845" spans="1:6" ht="15" customHeight="1" x14ac:dyDescent="0.25">
      <c r="A845" s="336" t="s">
        <v>472</v>
      </c>
      <c r="B845" s="337"/>
      <c r="C845" s="337"/>
      <c r="D845" s="337"/>
      <c r="E845" s="337"/>
      <c r="F845" s="337"/>
    </row>
    <row r="846" spans="1:6" ht="15" customHeight="1" x14ac:dyDescent="0.25">
      <c r="A846" s="336" t="s">
        <v>439</v>
      </c>
      <c r="B846" s="337"/>
      <c r="C846" s="293">
        <v>789651</v>
      </c>
      <c r="D846" s="338">
        <v>0</v>
      </c>
      <c r="E846" s="338"/>
      <c r="F846" s="293">
        <v>789651</v>
      </c>
    </row>
    <row r="847" spans="1:6" ht="15" customHeight="1" x14ac:dyDescent="0.25">
      <c r="A847" s="340" t="s">
        <v>448</v>
      </c>
      <c r="B847" s="337"/>
      <c r="C847" s="291">
        <v>543236</v>
      </c>
      <c r="D847" s="341">
        <v>0</v>
      </c>
      <c r="E847" s="341"/>
      <c r="F847" s="291">
        <v>543236</v>
      </c>
    </row>
    <row r="848" spans="1:6" ht="15" customHeight="1" x14ac:dyDescent="0.25">
      <c r="A848" s="340" t="s">
        <v>449</v>
      </c>
      <c r="B848" s="337"/>
      <c r="C848" s="291">
        <v>425800</v>
      </c>
      <c r="D848" s="341">
        <v>0</v>
      </c>
      <c r="E848" s="341"/>
      <c r="F848" s="291">
        <v>425800</v>
      </c>
    </row>
    <row r="849" spans="1:6" ht="15" customHeight="1" x14ac:dyDescent="0.25">
      <c r="A849" s="340" t="s">
        <v>450</v>
      </c>
      <c r="B849" s="337"/>
      <c r="C849" s="291">
        <v>117436</v>
      </c>
      <c r="D849" s="341">
        <v>0</v>
      </c>
      <c r="E849" s="341"/>
      <c r="F849" s="291">
        <v>117436</v>
      </c>
    </row>
    <row r="850" spans="1:6" ht="15" customHeight="1" x14ac:dyDescent="0.25">
      <c r="A850" s="340" t="s">
        <v>440</v>
      </c>
      <c r="B850" s="337"/>
      <c r="C850" s="291">
        <v>233615</v>
      </c>
      <c r="D850" s="341">
        <v>0</v>
      </c>
      <c r="E850" s="341"/>
      <c r="F850" s="291">
        <v>233615</v>
      </c>
    </row>
    <row r="851" spans="1:6" ht="15" customHeight="1" x14ac:dyDescent="0.25">
      <c r="A851" s="340" t="s">
        <v>441</v>
      </c>
      <c r="B851" s="337"/>
      <c r="C851" s="291">
        <v>4248</v>
      </c>
      <c r="D851" s="341">
        <v>0</v>
      </c>
      <c r="E851" s="341"/>
      <c r="F851" s="291">
        <v>4248</v>
      </c>
    </row>
    <row r="852" spans="1:6" ht="15" customHeight="1" x14ac:dyDescent="0.25">
      <c r="A852" s="340" t="s">
        <v>442</v>
      </c>
      <c r="B852" s="337"/>
      <c r="C852" s="291">
        <v>188577</v>
      </c>
      <c r="D852" s="341">
        <v>-500</v>
      </c>
      <c r="E852" s="339"/>
      <c r="F852" s="291">
        <v>188077</v>
      </c>
    </row>
    <row r="853" spans="1:6" ht="30" customHeight="1" x14ac:dyDescent="0.25">
      <c r="A853" s="340" t="s">
        <v>445</v>
      </c>
      <c r="B853" s="337"/>
      <c r="C853" s="291">
        <v>35290</v>
      </c>
      <c r="D853" s="341">
        <v>0</v>
      </c>
      <c r="E853" s="341"/>
      <c r="F853" s="291">
        <v>35290</v>
      </c>
    </row>
    <row r="854" spans="1:6" ht="15" customHeight="1" x14ac:dyDescent="0.25">
      <c r="A854" s="340" t="s">
        <v>466</v>
      </c>
      <c r="B854" s="337"/>
      <c r="C854" s="291">
        <v>5500</v>
      </c>
      <c r="D854" s="341">
        <v>500</v>
      </c>
      <c r="E854" s="339"/>
      <c r="F854" s="291">
        <v>6000</v>
      </c>
    </row>
    <row r="855" spans="1:6" ht="15" customHeight="1" x14ac:dyDescent="0.25">
      <c r="A855" s="340" t="s">
        <v>453</v>
      </c>
      <c r="B855" s="337"/>
      <c r="C855" s="291">
        <v>12800</v>
      </c>
      <c r="D855" s="341">
        <v>0</v>
      </c>
      <c r="E855" s="341"/>
      <c r="F855" s="291">
        <v>12800</v>
      </c>
    </row>
    <row r="856" spans="1:6" ht="15" customHeight="1" x14ac:dyDescent="0.25">
      <c r="A856" s="340" t="s">
        <v>763</v>
      </c>
      <c r="B856" s="337"/>
      <c r="C856" s="291">
        <v>1800</v>
      </c>
      <c r="D856" s="341">
        <v>0</v>
      </c>
      <c r="E856" s="341"/>
      <c r="F856" s="291">
        <v>1800</v>
      </c>
    </row>
    <row r="857" spans="1:6" ht="15" customHeight="1" x14ac:dyDescent="0.25">
      <c r="A857" s="340" t="s">
        <v>454</v>
      </c>
      <c r="B857" s="337"/>
      <c r="C857" s="291">
        <v>11000</v>
      </c>
      <c r="D857" s="341">
        <v>0</v>
      </c>
      <c r="E857" s="341"/>
      <c r="F857" s="291">
        <v>11000</v>
      </c>
    </row>
    <row r="858" spans="1:6" ht="14.25" customHeight="1" x14ac:dyDescent="0.25"/>
    <row r="859" spans="1:6" ht="15" customHeight="1" x14ac:dyDescent="0.25">
      <c r="A859" s="336" t="s">
        <v>837</v>
      </c>
      <c r="B859" s="337"/>
      <c r="C859" s="337"/>
      <c r="D859" s="337"/>
      <c r="E859" s="337"/>
      <c r="F859" s="337"/>
    </row>
    <row r="860" spans="1:6" ht="15" customHeight="1" x14ac:dyDescent="0.25">
      <c r="A860" s="336" t="s">
        <v>439</v>
      </c>
      <c r="B860" s="337"/>
      <c r="C860" s="293">
        <v>72868</v>
      </c>
      <c r="D860" s="338">
        <v>100000</v>
      </c>
      <c r="E860" s="339"/>
      <c r="F860" s="293">
        <v>172868</v>
      </c>
    </row>
    <row r="861" spans="1:6" ht="15" customHeight="1" x14ac:dyDescent="0.25">
      <c r="A861" s="340" t="s">
        <v>448</v>
      </c>
      <c r="B861" s="337"/>
      <c r="C861" s="291">
        <v>30774</v>
      </c>
      <c r="D861" s="341">
        <v>2500</v>
      </c>
      <c r="E861" s="339"/>
      <c r="F861" s="291">
        <v>33274</v>
      </c>
    </row>
    <row r="862" spans="1:6" ht="15" customHeight="1" x14ac:dyDescent="0.25">
      <c r="A862" s="340" t="s">
        <v>449</v>
      </c>
      <c r="B862" s="337"/>
      <c r="C862" s="291">
        <v>24900</v>
      </c>
      <c r="D862" s="341">
        <v>2500</v>
      </c>
      <c r="E862" s="339"/>
      <c r="F862" s="291">
        <v>27400</v>
      </c>
    </row>
    <row r="863" spans="1:6" ht="15" customHeight="1" x14ac:dyDescent="0.25">
      <c r="A863" s="340" t="s">
        <v>450</v>
      </c>
      <c r="B863" s="337"/>
      <c r="C863" s="291">
        <v>5874</v>
      </c>
      <c r="D863" s="341">
        <v>0</v>
      </c>
      <c r="E863" s="341"/>
      <c r="F863" s="291">
        <v>5874</v>
      </c>
    </row>
    <row r="864" spans="1:6" ht="15" customHeight="1" x14ac:dyDescent="0.25">
      <c r="A864" s="340" t="s">
        <v>440</v>
      </c>
      <c r="B864" s="337"/>
      <c r="C864" s="291">
        <v>26636</v>
      </c>
      <c r="D864" s="341">
        <v>60500</v>
      </c>
      <c r="E864" s="339"/>
      <c r="F864" s="291">
        <v>87136</v>
      </c>
    </row>
    <row r="865" spans="1:6" ht="15" customHeight="1" x14ac:dyDescent="0.25">
      <c r="A865" s="340" t="s">
        <v>442</v>
      </c>
      <c r="B865" s="337"/>
      <c r="C865" s="291">
        <v>15296</v>
      </c>
      <c r="D865" s="341">
        <v>42950</v>
      </c>
      <c r="E865" s="339"/>
      <c r="F865" s="291">
        <v>58246</v>
      </c>
    </row>
    <row r="866" spans="1:6" ht="30" customHeight="1" x14ac:dyDescent="0.25">
      <c r="A866" s="340" t="s">
        <v>445</v>
      </c>
      <c r="B866" s="337"/>
      <c r="C866" s="291">
        <v>10840</v>
      </c>
      <c r="D866" s="341">
        <v>17550</v>
      </c>
      <c r="E866" s="339"/>
      <c r="F866" s="291">
        <v>28390</v>
      </c>
    </row>
    <row r="867" spans="1:6" ht="15" customHeight="1" x14ac:dyDescent="0.25">
      <c r="A867" s="340" t="s">
        <v>466</v>
      </c>
      <c r="B867" s="337"/>
      <c r="C867" s="291">
        <v>500</v>
      </c>
      <c r="D867" s="341">
        <v>0</v>
      </c>
      <c r="E867" s="341"/>
      <c r="F867" s="291">
        <v>500</v>
      </c>
    </row>
    <row r="868" spans="1:6" ht="15" customHeight="1" x14ac:dyDescent="0.25">
      <c r="A868" s="340" t="s">
        <v>453</v>
      </c>
      <c r="B868" s="337"/>
      <c r="C868" s="291">
        <v>1060</v>
      </c>
      <c r="D868" s="341">
        <v>0</v>
      </c>
      <c r="E868" s="341"/>
      <c r="F868" s="291">
        <v>1060</v>
      </c>
    </row>
    <row r="869" spans="1:6" ht="15" customHeight="1" x14ac:dyDescent="0.25">
      <c r="A869" s="340" t="s">
        <v>454</v>
      </c>
      <c r="B869" s="337"/>
      <c r="C869" s="291">
        <v>1060</v>
      </c>
      <c r="D869" s="341">
        <v>0</v>
      </c>
      <c r="E869" s="341"/>
      <c r="F869" s="291">
        <v>1060</v>
      </c>
    </row>
    <row r="870" spans="1:6" ht="15" customHeight="1" x14ac:dyDescent="0.25">
      <c r="A870" s="340" t="s">
        <v>800</v>
      </c>
      <c r="B870" s="337"/>
      <c r="C870" s="291">
        <v>10178</v>
      </c>
      <c r="D870" s="341">
        <v>37000</v>
      </c>
      <c r="E870" s="339"/>
      <c r="F870" s="291">
        <v>47178</v>
      </c>
    </row>
    <row r="871" spans="1:6" ht="15" customHeight="1" x14ac:dyDescent="0.25">
      <c r="A871" s="340" t="s">
        <v>801</v>
      </c>
      <c r="B871" s="337"/>
      <c r="C871" s="291">
        <v>10178</v>
      </c>
      <c r="D871" s="341">
        <v>37000</v>
      </c>
      <c r="E871" s="339"/>
      <c r="F871" s="291">
        <v>47178</v>
      </c>
    </row>
    <row r="872" spans="1:6" ht="30" customHeight="1" x14ac:dyDescent="0.25">
      <c r="A872" s="340" t="s">
        <v>764</v>
      </c>
      <c r="B872" s="337"/>
      <c r="C872" s="291">
        <v>4220</v>
      </c>
      <c r="D872" s="341">
        <v>0</v>
      </c>
      <c r="E872" s="341"/>
      <c r="F872" s="291">
        <v>4220</v>
      </c>
    </row>
    <row r="873" spans="1:6" ht="15" customHeight="1" x14ac:dyDescent="0.25">
      <c r="A873" s="340" t="s">
        <v>767</v>
      </c>
      <c r="B873" s="337"/>
      <c r="C873" s="291">
        <v>4220</v>
      </c>
      <c r="D873" s="341">
        <v>0</v>
      </c>
      <c r="E873" s="341"/>
      <c r="F873" s="291">
        <v>4220</v>
      </c>
    </row>
    <row r="874" spans="1:6" ht="14.25" customHeight="1" x14ac:dyDescent="0.25"/>
    <row r="875" spans="1:6" ht="15" customHeight="1" x14ac:dyDescent="0.25">
      <c r="A875" s="336" t="s">
        <v>838</v>
      </c>
      <c r="B875" s="337"/>
      <c r="C875" s="337"/>
      <c r="D875" s="337"/>
      <c r="E875" s="337"/>
      <c r="F875" s="337"/>
    </row>
    <row r="876" spans="1:6" ht="15" customHeight="1" x14ac:dyDescent="0.25">
      <c r="A876" s="336" t="s">
        <v>439</v>
      </c>
      <c r="B876" s="337"/>
      <c r="C876" s="293">
        <v>0</v>
      </c>
      <c r="D876" s="338">
        <v>26999</v>
      </c>
      <c r="E876" s="339"/>
      <c r="F876" s="293">
        <v>26999</v>
      </c>
    </row>
    <row r="877" spans="1:6" ht="15" customHeight="1" x14ac:dyDescent="0.25">
      <c r="A877" s="340" t="s">
        <v>448</v>
      </c>
      <c r="B877" s="337"/>
      <c r="C877" s="291">
        <v>0</v>
      </c>
      <c r="D877" s="341">
        <v>13900</v>
      </c>
      <c r="E877" s="339"/>
      <c r="F877" s="291">
        <v>13900</v>
      </c>
    </row>
    <row r="878" spans="1:6" ht="15" customHeight="1" x14ac:dyDescent="0.25">
      <c r="A878" s="340" t="s">
        <v>449</v>
      </c>
      <c r="B878" s="337"/>
      <c r="C878" s="291">
        <v>0</v>
      </c>
      <c r="D878" s="341">
        <v>11247</v>
      </c>
      <c r="E878" s="339"/>
      <c r="F878" s="291">
        <v>11247</v>
      </c>
    </row>
    <row r="879" spans="1:6" ht="15" customHeight="1" x14ac:dyDescent="0.25">
      <c r="A879" s="340" t="s">
        <v>450</v>
      </c>
      <c r="B879" s="337"/>
      <c r="C879" s="291">
        <v>0</v>
      </c>
      <c r="D879" s="341">
        <v>2653</v>
      </c>
      <c r="E879" s="339"/>
      <c r="F879" s="291">
        <v>2653</v>
      </c>
    </row>
    <row r="880" spans="1:6" ht="15" customHeight="1" x14ac:dyDescent="0.25">
      <c r="A880" s="340" t="s">
        <v>440</v>
      </c>
      <c r="B880" s="337"/>
      <c r="C880" s="291">
        <v>0</v>
      </c>
      <c r="D880" s="341">
        <v>13099</v>
      </c>
      <c r="E880" s="339"/>
      <c r="F880" s="291">
        <v>13099</v>
      </c>
    </row>
    <row r="881" spans="1:6" ht="15" customHeight="1" x14ac:dyDescent="0.25">
      <c r="A881" s="340" t="s">
        <v>442</v>
      </c>
      <c r="B881" s="337"/>
      <c r="C881" s="291">
        <v>0</v>
      </c>
      <c r="D881" s="341">
        <v>9269</v>
      </c>
      <c r="E881" s="339"/>
      <c r="F881" s="291">
        <v>9269</v>
      </c>
    </row>
    <row r="882" spans="1:6" ht="30" customHeight="1" x14ac:dyDescent="0.25">
      <c r="A882" s="340" t="s">
        <v>445</v>
      </c>
      <c r="B882" s="337"/>
      <c r="C882" s="291">
        <v>0</v>
      </c>
      <c r="D882" s="341">
        <v>3830</v>
      </c>
      <c r="E882" s="339"/>
      <c r="F882" s="291">
        <v>3830</v>
      </c>
    </row>
    <row r="883" spans="1:6" ht="14.25" customHeight="1" x14ac:dyDescent="0.25"/>
    <row r="884" spans="1:6" ht="15" customHeight="1" x14ac:dyDescent="0.25">
      <c r="A884" s="336" t="s">
        <v>473</v>
      </c>
      <c r="B884" s="337"/>
      <c r="C884" s="337"/>
      <c r="D884" s="337"/>
      <c r="E884" s="337"/>
      <c r="F884" s="337"/>
    </row>
    <row r="885" spans="1:6" ht="15" customHeight="1" x14ac:dyDescent="0.25">
      <c r="A885" s="336" t="s">
        <v>439</v>
      </c>
      <c r="B885" s="337"/>
      <c r="C885" s="293">
        <v>4785260</v>
      </c>
      <c r="D885" s="338">
        <v>8179</v>
      </c>
      <c r="E885" s="339"/>
      <c r="F885" s="293">
        <v>4793439</v>
      </c>
    </row>
    <row r="886" spans="1:6" ht="15" customHeight="1" x14ac:dyDescent="0.25">
      <c r="A886" s="340" t="s">
        <v>448</v>
      </c>
      <c r="B886" s="337"/>
      <c r="C886" s="291">
        <v>2161385</v>
      </c>
      <c r="D886" s="341">
        <v>4912</v>
      </c>
      <c r="E886" s="339"/>
      <c r="F886" s="291">
        <v>2166297</v>
      </c>
    </row>
    <row r="887" spans="1:6" ht="15" customHeight="1" x14ac:dyDescent="0.25">
      <c r="A887" s="340" t="s">
        <v>449</v>
      </c>
      <c r="B887" s="337"/>
      <c r="C887" s="291">
        <v>1693971</v>
      </c>
      <c r="D887" s="341">
        <v>3974</v>
      </c>
      <c r="E887" s="339"/>
      <c r="F887" s="291">
        <v>1697945</v>
      </c>
    </row>
    <row r="888" spans="1:6" ht="15" customHeight="1" x14ac:dyDescent="0.25">
      <c r="A888" s="340" t="s">
        <v>450</v>
      </c>
      <c r="B888" s="337"/>
      <c r="C888" s="291">
        <v>467414</v>
      </c>
      <c r="D888" s="341">
        <v>938</v>
      </c>
      <c r="E888" s="339"/>
      <c r="F888" s="291">
        <v>468352</v>
      </c>
    </row>
    <row r="889" spans="1:6" ht="15" customHeight="1" x14ac:dyDescent="0.25">
      <c r="A889" s="340" t="s">
        <v>440</v>
      </c>
      <c r="B889" s="337"/>
      <c r="C889" s="291">
        <v>641730</v>
      </c>
      <c r="D889" s="341">
        <v>2495</v>
      </c>
      <c r="E889" s="339"/>
      <c r="F889" s="291">
        <v>644225</v>
      </c>
    </row>
    <row r="890" spans="1:6" ht="15" customHeight="1" x14ac:dyDescent="0.25">
      <c r="A890" s="340" t="s">
        <v>441</v>
      </c>
      <c r="B890" s="337"/>
      <c r="C890" s="291">
        <v>13432</v>
      </c>
      <c r="D890" s="341">
        <v>450</v>
      </c>
      <c r="E890" s="339"/>
      <c r="F890" s="291">
        <v>13882</v>
      </c>
    </row>
    <row r="891" spans="1:6" ht="15" customHeight="1" x14ac:dyDescent="0.25">
      <c r="A891" s="340" t="s">
        <v>442</v>
      </c>
      <c r="B891" s="337"/>
      <c r="C891" s="291">
        <v>391306</v>
      </c>
      <c r="D891" s="341">
        <v>1760</v>
      </c>
      <c r="E891" s="339"/>
      <c r="F891" s="291">
        <v>393066</v>
      </c>
    </row>
    <row r="892" spans="1:6" ht="30" customHeight="1" x14ac:dyDescent="0.25">
      <c r="A892" s="340" t="s">
        <v>445</v>
      </c>
      <c r="B892" s="337"/>
      <c r="C892" s="291">
        <v>236992</v>
      </c>
      <c r="D892" s="341">
        <v>285</v>
      </c>
      <c r="E892" s="339"/>
      <c r="F892" s="291">
        <v>237277</v>
      </c>
    </row>
    <row r="893" spans="1:6" ht="15" customHeight="1" x14ac:dyDescent="0.25">
      <c r="A893" s="340" t="s">
        <v>453</v>
      </c>
      <c r="B893" s="337"/>
      <c r="C893" s="291">
        <v>28816</v>
      </c>
      <c r="D893" s="341">
        <v>0</v>
      </c>
      <c r="E893" s="341"/>
      <c r="F893" s="291">
        <v>28816</v>
      </c>
    </row>
    <row r="894" spans="1:6" ht="15" customHeight="1" x14ac:dyDescent="0.25">
      <c r="A894" s="340" t="s">
        <v>763</v>
      </c>
      <c r="B894" s="337"/>
      <c r="C894" s="291">
        <v>420</v>
      </c>
      <c r="D894" s="341">
        <v>0</v>
      </c>
      <c r="E894" s="341"/>
      <c r="F894" s="291">
        <v>420</v>
      </c>
    </row>
    <row r="895" spans="1:6" ht="15" customHeight="1" x14ac:dyDescent="0.25">
      <c r="A895" s="340" t="s">
        <v>454</v>
      </c>
      <c r="B895" s="337"/>
      <c r="C895" s="291">
        <v>28396</v>
      </c>
      <c r="D895" s="341">
        <v>0</v>
      </c>
      <c r="E895" s="341"/>
      <c r="F895" s="291">
        <v>28396</v>
      </c>
    </row>
    <row r="896" spans="1:6" ht="15" customHeight="1" x14ac:dyDescent="0.25">
      <c r="A896" s="340" t="s">
        <v>800</v>
      </c>
      <c r="B896" s="337"/>
      <c r="C896" s="291">
        <v>1953329</v>
      </c>
      <c r="D896" s="341">
        <v>772</v>
      </c>
      <c r="E896" s="339"/>
      <c r="F896" s="291">
        <v>1954101</v>
      </c>
    </row>
    <row r="897" spans="1:6" ht="15" customHeight="1" x14ac:dyDescent="0.25">
      <c r="A897" s="340" t="s">
        <v>801</v>
      </c>
      <c r="B897" s="337"/>
      <c r="C897" s="291">
        <v>821467</v>
      </c>
      <c r="D897" s="341">
        <v>0</v>
      </c>
      <c r="E897" s="341"/>
      <c r="F897" s="291">
        <v>821467</v>
      </c>
    </row>
    <row r="898" spans="1:6" ht="15" customHeight="1" x14ac:dyDescent="0.25">
      <c r="A898" s="340" t="s">
        <v>802</v>
      </c>
      <c r="B898" s="337"/>
      <c r="C898" s="291">
        <v>648810</v>
      </c>
      <c r="D898" s="341">
        <v>0</v>
      </c>
      <c r="E898" s="341"/>
      <c r="F898" s="291">
        <v>648810</v>
      </c>
    </row>
    <row r="899" spans="1:6" ht="30" customHeight="1" x14ac:dyDescent="0.25">
      <c r="A899" s="340" t="s">
        <v>839</v>
      </c>
      <c r="B899" s="337"/>
      <c r="C899" s="291">
        <v>483052</v>
      </c>
      <c r="D899" s="341">
        <v>772</v>
      </c>
      <c r="E899" s="339"/>
      <c r="F899" s="291">
        <v>483824</v>
      </c>
    </row>
    <row r="900" spans="1:6" ht="14.25" customHeight="1" x14ac:dyDescent="0.25"/>
    <row r="901" spans="1:6" ht="15" customHeight="1" x14ac:dyDescent="0.25">
      <c r="A901" s="336" t="s">
        <v>840</v>
      </c>
      <c r="B901" s="337"/>
      <c r="C901" s="337"/>
      <c r="D901" s="337"/>
      <c r="E901" s="337"/>
      <c r="F901" s="337"/>
    </row>
    <row r="902" spans="1:6" ht="15" customHeight="1" x14ac:dyDescent="0.25">
      <c r="A902" s="336" t="s">
        <v>439</v>
      </c>
      <c r="B902" s="337"/>
      <c r="C902" s="293">
        <v>328822</v>
      </c>
      <c r="D902" s="338">
        <v>0</v>
      </c>
      <c r="E902" s="338"/>
      <c r="F902" s="293">
        <v>328822</v>
      </c>
    </row>
    <row r="903" spans="1:6" ht="15" customHeight="1" x14ac:dyDescent="0.25">
      <c r="A903" s="340" t="s">
        <v>448</v>
      </c>
      <c r="B903" s="337"/>
      <c r="C903" s="291">
        <v>214338</v>
      </c>
      <c r="D903" s="341">
        <v>0</v>
      </c>
      <c r="E903" s="341"/>
      <c r="F903" s="291">
        <v>214338</v>
      </c>
    </row>
    <row r="904" spans="1:6" ht="15" customHeight="1" x14ac:dyDescent="0.25">
      <c r="A904" s="340" t="s">
        <v>449</v>
      </c>
      <c r="B904" s="337"/>
      <c r="C904" s="291">
        <v>173958</v>
      </c>
      <c r="D904" s="341">
        <v>0</v>
      </c>
      <c r="E904" s="341"/>
      <c r="F904" s="291">
        <v>173958</v>
      </c>
    </row>
    <row r="905" spans="1:6" ht="15" customHeight="1" x14ac:dyDescent="0.25">
      <c r="A905" s="340" t="s">
        <v>450</v>
      </c>
      <c r="B905" s="337"/>
      <c r="C905" s="291">
        <v>40380</v>
      </c>
      <c r="D905" s="341">
        <v>0</v>
      </c>
      <c r="E905" s="341"/>
      <c r="F905" s="291">
        <v>40380</v>
      </c>
    </row>
    <row r="906" spans="1:6" ht="15" customHeight="1" x14ac:dyDescent="0.25">
      <c r="A906" s="340" t="s">
        <v>440</v>
      </c>
      <c r="B906" s="337"/>
      <c r="C906" s="291">
        <v>10694</v>
      </c>
      <c r="D906" s="341">
        <v>0</v>
      </c>
      <c r="E906" s="341"/>
      <c r="F906" s="291">
        <v>10694</v>
      </c>
    </row>
    <row r="907" spans="1:6" ht="15" customHeight="1" x14ac:dyDescent="0.25">
      <c r="A907" s="340" t="s">
        <v>442</v>
      </c>
      <c r="B907" s="337"/>
      <c r="C907" s="291">
        <v>7181</v>
      </c>
      <c r="D907" s="341">
        <v>0</v>
      </c>
      <c r="E907" s="341"/>
      <c r="F907" s="291">
        <v>7181</v>
      </c>
    </row>
    <row r="908" spans="1:6" ht="30" customHeight="1" x14ac:dyDescent="0.25">
      <c r="A908" s="340" t="s">
        <v>445</v>
      </c>
      <c r="B908" s="337"/>
      <c r="C908" s="291">
        <v>3513</v>
      </c>
      <c r="D908" s="341">
        <v>0</v>
      </c>
      <c r="E908" s="341"/>
      <c r="F908" s="291">
        <v>3513</v>
      </c>
    </row>
    <row r="909" spans="1:6" ht="15" customHeight="1" x14ac:dyDescent="0.25">
      <c r="A909" s="340" t="s">
        <v>453</v>
      </c>
      <c r="B909" s="337"/>
      <c r="C909" s="291">
        <v>8892</v>
      </c>
      <c r="D909" s="341">
        <v>0</v>
      </c>
      <c r="E909" s="341"/>
      <c r="F909" s="291">
        <v>8892</v>
      </c>
    </row>
    <row r="910" spans="1:6" ht="15" customHeight="1" x14ac:dyDescent="0.25">
      <c r="A910" s="340" t="s">
        <v>454</v>
      </c>
      <c r="B910" s="337"/>
      <c r="C910" s="291">
        <v>8892</v>
      </c>
      <c r="D910" s="341">
        <v>0</v>
      </c>
      <c r="E910" s="341"/>
      <c r="F910" s="291">
        <v>8892</v>
      </c>
    </row>
    <row r="911" spans="1:6" ht="15" customHeight="1" x14ac:dyDescent="0.25">
      <c r="A911" s="340" t="s">
        <v>800</v>
      </c>
      <c r="B911" s="337"/>
      <c r="C911" s="291">
        <v>94898</v>
      </c>
      <c r="D911" s="341">
        <v>0</v>
      </c>
      <c r="E911" s="341"/>
      <c r="F911" s="291">
        <v>94898</v>
      </c>
    </row>
    <row r="912" spans="1:6" ht="15" customHeight="1" x14ac:dyDescent="0.25">
      <c r="A912" s="340" t="s">
        <v>801</v>
      </c>
      <c r="B912" s="337"/>
      <c r="C912" s="291">
        <v>44618</v>
      </c>
      <c r="D912" s="341">
        <v>0</v>
      </c>
      <c r="E912" s="341"/>
      <c r="F912" s="291">
        <v>44618</v>
      </c>
    </row>
    <row r="913" spans="1:6" ht="15" customHeight="1" x14ac:dyDescent="0.25">
      <c r="A913" s="340" t="s">
        <v>802</v>
      </c>
      <c r="B913" s="337"/>
      <c r="C913" s="291">
        <v>23500</v>
      </c>
      <c r="D913" s="341">
        <v>0</v>
      </c>
      <c r="E913" s="341"/>
      <c r="F913" s="291">
        <v>23500</v>
      </c>
    </row>
    <row r="914" spans="1:6" ht="30" customHeight="1" x14ac:dyDescent="0.25">
      <c r="A914" s="340" t="s">
        <v>839</v>
      </c>
      <c r="B914" s="337"/>
      <c r="C914" s="291">
        <v>26780</v>
      </c>
      <c r="D914" s="341">
        <v>0</v>
      </c>
      <c r="E914" s="341"/>
      <c r="F914" s="291">
        <v>26780</v>
      </c>
    </row>
    <row r="915" spans="1:6" ht="14.25" customHeight="1" x14ac:dyDescent="0.25"/>
    <row r="916" spans="1:6" ht="15" customHeight="1" x14ac:dyDescent="0.25">
      <c r="A916" s="336" t="s">
        <v>841</v>
      </c>
      <c r="B916" s="337"/>
      <c r="C916" s="337"/>
      <c r="D916" s="337"/>
      <c r="E916" s="337"/>
      <c r="F916" s="337"/>
    </row>
    <row r="917" spans="1:6" ht="15" customHeight="1" x14ac:dyDescent="0.25">
      <c r="A917" s="336" t="s">
        <v>439</v>
      </c>
      <c r="B917" s="337"/>
      <c r="C917" s="293">
        <v>96684</v>
      </c>
      <c r="D917" s="338">
        <v>-226</v>
      </c>
      <c r="E917" s="339"/>
      <c r="F917" s="293">
        <v>96458</v>
      </c>
    </row>
    <row r="918" spans="1:6" ht="15" customHeight="1" x14ac:dyDescent="0.25">
      <c r="A918" s="340" t="s">
        <v>448</v>
      </c>
      <c r="B918" s="337"/>
      <c r="C918" s="291">
        <v>26413</v>
      </c>
      <c r="D918" s="341">
        <v>-226</v>
      </c>
      <c r="E918" s="339"/>
      <c r="F918" s="291">
        <v>26187</v>
      </c>
    </row>
    <row r="919" spans="1:6" ht="15" customHeight="1" x14ac:dyDescent="0.25">
      <c r="A919" s="340" t="s">
        <v>449</v>
      </c>
      <c r="B919" s="337"/>
      <c r="C919" s="291">
        <v>21371</v>
      </c>
      <c r="D919" s="341">
        <v>-183</v>
      </c>
      <c r="E919" s="339"/>
      <c r="F919" s="291">
        <v>21188</v>
      </c>
    </row>
    <row r="920" spans="1:6" ht="15" customHeight="1" x14ac:dyDescent="0.25">
      <c r="A920" s="340" t="s">
        <v>450</v>
      </c>
      <c r="B920" s="337"/>
      <c r="C920" s="291">
        <v>5042</v>
      </c>
      <c r="D920" s="341">
        <v>-43</v>
      </c>
      <c r="E920" s="339"/>
      <c r="F920" s="291">
        <v>4999</v>
      </c>
    </row>
    <row r="921" spans="1:6" ht="15" customHeight="1" x14ac:dyDescent="0.25">
      <c r="A921" s="340" t="s">
        <v>440</v>
      </c>
      <c r="B921" s="337"/>
      <c r="C921" s="291">
        <v>66141</v>
      </c>
      <c r="D921" s="341">
        <v>0</v>
      </c>
      <c r="E921" s="341"/>
      <c r="F921" s="291">
        <v>66141</v>
      </c>
    </row>
    <row r="922" spans="1:6" ht="15" customHeight="1" x14ac:dyDescent="0.25">
      <c r="A922" s="340" t="s">
        <v>442</v>
      </c>
      <c r="B922" s="337"/>
      <c r="C922" s="291">
        <v>55975</v>
      </c>
      <c r="D922" s="341">
        <v>0</v>
      </c>
      <c r="E922" s="341"/>
      <c r="F922" s="291">
        <v>55975</v>
      </c>
    </row>
    <row r="923" spans="1:6" ht="30" customHeight="1" x14ac:dyDescent="0.25">
      <c r="A923" s="340" t="s">
        <v>445</v>
      </c>
      <c r="B923" s="337"/>
      <c r="C923" s="291">
        <v>10166</v>
      </c>
      <c r="D923" s="341">
        <v>0</v>
      </c>
      <c r="E923" s="341"/>
      <c r="F923" s="291">
        <v>10166</v>
      </c>
    </row>
    <row r="924" spans="1:6" ht="15" customHeight="1" x14ac:dyDescent="0.25">
      <c r="A924" s="340" t="s">
        <v>453</v>
      </c>
      <c r="B924" s="337"/>
      <c r="C924" s="291">
        <v>4130</v>
      </c>
      <c r="D924" s="341">
        <v>0</v>
      </c>
      <c r="E924" s="341"/>
      <c r="F924" s="291">
        <v>4130</v>
      </c>
    </row>
    <row r="925" spans="1:6" ht="15" customHeight="1" x14ac:dyDescent="0.25">
      <c r="A925" s="340" t="s">
        <v>454</v>
      </c>
      <c r="B925" s="337"/>
      <c r="C925" s="291">
        <v>4130</v>
      </c>
      <c r="D925" s="341">
        <v>0</v>
      </c>
      <c r="E925" s="341"/>
      <c r="F925" s="291">
        <v>4130</v>
      </c>
    </row>
    <row r="926" spans="1:6" ht="8.25" customHeight="1" x14ac:dyDescent="0.25"/>
    <row r="927" spans="1:6" ht="15" customHeight="1" x14ac:dyDescent="0.25">
      <c r="A927" s="336" t="s">
        <v>842</v>
      </c>
      <c r="B927" s="337"/>
      <c r="C927" s="337"/>
      <c r="D927" s="337"/>
      <c r="E927" s="337"/>
      <c r="F927" s="337"/>
    </row>
    <row r="928" spans="1:6" ht="15" customHeight="1" x14ac:dyDescent="0.25">
      <c r="A928" s="336" t="s">
        <v>439</v>
      </c>
      <c r="B928" s="337"/>
      <c r="C928" s="293">
        <v>74189</v>
      </c>
      <c r="D928" s="338">
        <v>226</v>
      </c>
      <c r="E928" s="339"/>
      <c r="F928" s="293">
        <v>74415</v>
      </c>
    </row>
    <row r="929" spans="1:6" ht="15" customHeight="1" x14ac:dyDescent="0.25">
      <c r="A929" s="340" t="s">
        <v>448</v>
      </c>
      <c r="B929" s="337"/>
      <c r="C929" s="291">
        <v>57039</v>
      </c>
      <c r="D929" s="341">
        <v>226</v>
      </c>
      <c r="E929" s="339"/>
      <c r="F929" s="291">
        <v>57265</v>
      </c>
    </row>
    <row r="930" spans="1:6" ht="15" customHeight="1" x14ac:dyDescent="0.25">
      <c r="A930" s="340" t="s">
        <v>449</v>
      </c>
      <c r="B930" s="337"/>
      <c r="C930" s="291">
        <v>44587</v>
      </c>
      <c r="D930" s="341">
        <v>183</v>
      </c>
      <c r="E930" s="339"/>
      <c r="F930" s="291">
        <v>44770</v>
      </c>
    </row>
    <row r="931" spans="1:6" ht="15" customHeight="1" x14ac:dyDescent="0.25">
      <c r="A931" s="340" t="s">
        <v>450</v>
      </c>
      <c r="B931" s="337"/>
      <c r="C931" s="291">
        <v>12452</v>
      </c>
      <c r="D931" s="341">
        <v>43</v>
      </c>
      <c r="E931" s="339"/>
      <c r="F931" s="291">
        <v>12495</v>
      </c>
    </row>
    <row r="932" spans="1:6" ht="15" customHeight="1" x14ac:dyDescent="0.25">
      <c r="A932" s="340" t="s">
        <v>440</v>
      </c>
      <c r="B932" s="337"/>
      <c r="C932" s="291">
        <v>16200</v>
      </c>
      <c r="D932" s="341">
        <v>0</v>
      </c>
      <c r="E932" s="341"/>
      <c r="F932" s="291">
        <v>16200</v>
      </c>
    </row>
    <row r="933" spans="1:6" ht="15" customHeight="1" x14ac:dyDescent="0.25">
      <c r="A933" s="340" t="s">
        <v>441</v>
      </c>
      <c r="B933" s="337"/>
      <c r="C933" s="291">
        <v>66</v>
      </c>
      <c r="D933" s="341">
        <v>0</v>
      </c>
      <c r="E933" s="341"/>
      <c r="F933" s="291">
        <v>66</v>
      </c>
    </row>
    <row r="934" spans="1:6" ht="15" customHeight="1" x14ac:dyDescent="0.25">
      <c r="A934" s="340" t="s">
        <v>442</v>
      </c>
      <c r="B934" s="337"/>
      <c r="C934" s="291">
        <v>5222</v>
      </c>
      <c r="D934" s="341">
        <v>0</v>
      </c>
      <c r="E934" s="341"/>
      <c r="F934" s="291">
        <v>5222</v>
      </c>
    </row>
    <row r="935" spans="1:6" ht="30" customHeight="1" x14ac:dyDescent="0.25">
      <c r="A935" s="340" t="s">
        <v>445</v>
      </c>
      <c r="B935" s="337"/>
      <c r="C935" s="291">
        <v>10912</v>
      </c>
      <c r="D935" s="341">
        <v>0</v>
      </c>
      <c r="E935" s="341"/>
      <c r="F935" s="291">
        <v>10912</v>
      </c>
    </row>
    <row r="936" spans="1:6" ht="15" customHeight="1" x14ac:dyDescent="0.25">
      <c r="A936" s="340" t="s">
        <v>453</v>
      </c>
      <c r="B936" s="337"/>
      <c r="C936" s="291">
        <v>950</v>
      </c>
      <c r="D936" s="341">
        <v>0</v>
      </c>
      <c r="E936" s="341"/>
      <c r="F936" s="291">
        <v>950</v>
      </c>
    </row>
    <row r="937" spans="1:6" ht="15" customHeight="1" x14ac:dyDescent="0.25">
      <c r="A937" s="340" t="s">
        <v>454</v>
      </c>
      <c r="B937" s="337"/>
      <c r="C937" s="291">
        <v>950</v>
      </c>
      <c r="D937" s="341">
        <v>0</v>
      </c>
      <c r="E937" s="341"/>
      <c r="F937" s="291">
        <v>950</v>
      </c>
    </row>
    <row r="938" spans="1:6" ht="10.5" customHeight="1" x14ac:dyDescent="0.25"/>
    <row r="939" spans="1:6" ht="15" customHeight="1" x14ac:dyDescent="0.25">
      <c r="A939" s="336" t="s">
        <v>843</v>
      </c>
      <c r="B939" s="337"/>
      <c r="C939" s="337"/>
      <c r="D939" s="337"/>
      <c r="E939" s="337"/>
      <c r="F939" s="337"/>
    </row>
    <row r="940" spans="1:6" ht="15" customHeight="1" x14ac:dyDescent="0.25">
      <c r="A940" s="336" t="s">
        <v>439</v>
      </c>
      <c r="B940" s="337"/>
      <c r="C940" s="293">
        <v>68253</v>
      </c>
      <c r="D940" s="338">
        <v>0</v>
      </c>
      <c r="E940" s="338"/>
      <c r="F940" s="293">
        <v>68253</v>
      </c>
    </row>
    <row r="941" spans="1:6" ht="15" customHeight="1" x14ac:dyDescent="0.25">
      <c r="A941" s="340" t="s">
        <v>448</v>
      </c>
      <c r="B941" s="337"/>
      <c r="C941" s="291">
        <v>43102</v>
      </c>
      <c r="D941" s="341">
        <v>0</v>
      </c>
      <c r="E941" s="341"/>
      <c r="F941" s="291">
        <v>43102</v>
      </c>
    </row>
    <row r="942" spans="1:6" ht="15" customHeight="1" x14ac:dyDescent="0.25">
      <c r="A942" s="340" t="s">
        <v>449</v>
      </c>
      <c r="B942" s="337"/>
      <c r="C942" s="291">
        <v>33625</v>
      </c>
      <c r="D942" s="341">
        <v>0</v>
      </c>
      <c r="E942" s="341"/>
      <c r="F942" s="291">
        <v>33625</v>
      </c>
    </row>
    <row r="943" spans="1:6" ht="15" customHeight="1" x14ac:dyDescent="0.25">
      <c r="A943" s="340" t="s">
        <v>450</v>
      </c>
      <c r="B943" s="337"/>
      <c r="C943" s="291">
        <v>9477</v>
      </c>
      <c r="D943" s="341">
        <v>0</v>
      </c>
      <c r="E943" s="341"/>
      <c r="F943" s="291">
        <v>9477</v>
      </c>
    </row>
    <row r="944" spans="1:6" ht="15" customHeight="1" x14ac:dyDescent="0.25">
      <c r="A944" s="340" t="s">
        <v>440</v>
      </c>
      <c r="B944" s="337"/>
      <c r="C944" s="291">
        <v>25151</v>
      </c>
      <c r="D944" s="341">
        <v>0</v>
      </c>
      <c r="E944" s="341"/>
      <c r="F944" s="291">
        <v>25151</v>
      </c>
    </row>
    <row r="945" spans="1:6" ht="15" customHeight="1" x14ac:dyDescent="0.25">
      <c r="A945" s="340" t="s">
        <v>441</v>
      </c>
      <c r="B945" s="337"/>
      <c r="C945" s="291">
        <v>66</v>
      </c>
      <c r="D945" s="341">
        <v>0</v>
      </c>
      <c r="E945" s="341"/>
      <c r="F945" s="291">
        <v>66</v>
      </c>
    </row>
    <row r="946" spans="1:6" ht="15" customHeight="1" x14ac:dyDescent="0.25">
      <c r="A946" s="340" t="s">
        <v>442</v>
      </c>
      <c r="B946" s="337"/>
      <c r="C946" s="291">
        <v>13028</v>
      </c>
      <c r="D946" s="341">
        <v>0</v>
      </c>
      <c r="E946" s="341"/>
      <c r="F946" s="291">
        <v>13028</v>
      </c>
    </row>
    <row r="947" spans="1:6" ht="30" customHeight="1" x14ac:dyDescent="0.25">
      <c r="A947" s="340" t="s">
        <v>445</v>
      </c>
      <c r="B947" s="337"/>
      <c r="C947" s="291">
        <v>12057</v>
      </c>
      <c r="D947" s="341">
        <v>0</v>
      </c>
      <c r="E947" s="341"/>
      <c r="F947" s="291">
        <v>12057</v>
      </c>
    </row>
    <row r="948" spans="1:6" ht="9.75" customHeight="1" x14ac:dyDescent="0.25"/>
    <row r="949" spans="1:6" ht="15" customHeight="1" x14ac:dyDescent="0.25">
      <c r="A949" s="336" t="s">
        <v>844</v>
      </c>
      <c r="B949" s="337"/>
      <c r="C949" s="337"/>
      <c r="D949" s="337"/>
      <c r="E949" s="337"/>
      <c r="F949" s="337"/>
    </row>
    <row r="950" spans="1:6" ht="15" customHeight="1" x14ac:dyDescent="0.25">
      <c r="A950" s="336" t="s">
        <v>439</v>
      </c>
      <c r="B950" s="337"/>
      <c r="C950" s="293">
        <v>108149</v>
      </c>
      <c r="D950" s="338">
        <v>0</v>
      </c>
      <c r="E950" s="338"/>
      <c r="F950" s="293">
        <v>108149</v>
      </c>
    </row>
    <row r="951" spans="1:6" ht="15" customHeight="1" x14ac:dyDescent="0.25">
      <c r="A951" s="340" t="s">
        <v>448</v>
      </c>
      <c r="B951" s="337"/>
      <c r="C951" s="291">
        <v>74874</v>
      </c>
      <c r="D951" s="341">
        <v>0</v>
      </c>
      <c r="E951" s="341"/>
      <c r="F951" s="291">
        <v>74874</v>
      </c>
    </row>
    <row r="952" spans="1:6" ht="15" customHeight="1" x14ac:dyDescent="0.25">
      <c r="A952" s="340" t="s">
        <v>449</v>
      </c>
      <c r="B952" s="337"/>
      <c r="C952" s="291">
        <v>58428</v>
      </c>
      <c r="D952" s="341">
        <v>0</v>
      </c>
      <c r="E952" s="341"/>
      <c r="F952" s="291">
        <v>58428</v>
      </c>
    </row>
    <row r="953" spans="1:6" ht="15" customHeight="1" x14ac:dyDescent="0.25">
      <c r="A953" s="340" t="s">
        <v>450</v>
      </c>
      <c r="B953" s="337"/>
      <c r="C953" s="291">
        <v>16446</v>
      </c>
      <c r="D953" s="341">
        <v>0</v>
      </c>
      <c r="E953" s="341"/>
      <c r="F953" s="291">
        <v>16446</v>
      </c>
    </row>
    <row r="954" spans="1:6" ht="15" customHeight="1" x14ac:dyDescent="0.25">
      <c r="A954" s="340" t="s">
        <v>440</v>
      </c>
      <c r="B954" s="337"/>
      <c r="C954" s="291">
        <v>33275</v>
      </c>
      <c r="D954" s="341">
        <v>0</v>
      </c>
      <c r="E954" s="341"/>
      <c r="F954" s="291">
        <v>33275</v>
      </c>
    </row>
    <row r="955" spans="1:6" ht="15" customHeight="1" x14ac:dyDescent="0.25">
      <c r="A955" s="340" t="s">
        <v>441</v>
      </c>
      <c r="B955" s="337"/>
      <c r="C955" s="291">
        <v>442</v>
      </c>
      <c r="D955" s="341">
        <v>0</v>
      </c>
      <c r="E955" s="341"/>
      <c r="F955" s="291">
        <v>442</v>
      </c>
    </row>
    <row r="956" spans="1:6" ht="15" customHeight="1" x14ac:dyDescent="0.25">
      <c r="A956" s="340" t="s">
        <v>442</v>
      </c>
      <c r="B956" s="337"/>
      <c r="C956" s="291">
        <v>23083</v>
      </c>
      <c r="D956" s="341">
        <v>0</v>
      </c>
      <c r="E956" s="341"/>
      <c r="F956" s="291">
        <v>23083</v>
      </c>
    </row>
    <row r="957" spans="1:6" ht="30" customHeight="1" x14ac:dyDescent="0.25">
      <c r="A957" s="340" t="s">
        <v>445</v>
      </c>
      <c r="B957" s="337"/>
      <c r="C957" s="291">
        <v>9750</v>
      </c>
      <c r="D957" s="341">
        <v>0</v>
      </c>
      <c r="E957" s="341"/>
      <c r="F957" s="291">
        <v>9750</v>
      </c>
    </row>
    <row r="958" spans="1:6" ht="14.25" customHeight="1" x14ac:dyDescent="0.25"/>
    <row r="959" spans="1:6" ht="15" customHeight="1" x14ac:dyDescent="0.25">
      <c r="A959" s="336" t="s">
        <v>845</v>
      </c>
      <c r="B959" s="337"/>
      <c r="C959" s="337"/>
      <c r="D959" s="337"/>
      <c r="E959" s="337"/>
      <c r="F959" s="337"/>
    </row>
    <row r="960" spans="1:6" ht="15" customHeight="1" x14ac:dyDescent="0.25">
      <c r="A960" s="336" t="s">
        <v>439</v>
      </c>
      <c r="B960" s="337"/>
      <c r="C960" s="293">
        <v>0</v>
      </c>
      <c r="D960" s="338">
        <v>7330</v>
      </c>
      <c r="E960" s="339"/>
      <c r="F960" s="293">
        <v>7330</v>
      </c>
    </row>
    <row r="961" spans="1:6" ht="15" customHeight="1" x14ac:dyDescent="0.25">
      <c r="A961" s="340" t="s">
        <v>448</v>
      </c>
      <c r="B961" s="337"/>
      <c r="C961" s="291">
        <v>0</v>
      </c>
      <c r="D961" s="341">
        <v>4835</v>
      </c>
      <c r="E961" s="339"/>
      <c r="F961" s="291">
        <v>4835</v>
      </c>
    </row>
    <row r="962" spans="1:6" ht="15" customHeight="1" x14ac:dyDescent="0.25">
      <c r="A962" s="340" t="s">
        <v>449</v>
      </c>
      <c r="B962" s="337"/>
      <c r="C962" s="291">
        <v>0</v>
      </c>
      <c r="D962" s="341">
        <v>3912</v>
      </c>
      <c r="E962" s="339"/>
      <c r="F962" s="291">
        <v>3912</v>
      </c>
    </row>
    <row r="963" spans="1:6" ht="15" customHeight="1" x14ac:dyDescent="0.25">
      <c r="A963" s="340" t="s">
        <v>450</v>
      </c>
      <c r="B963" s="337"/>
      <c r="C963" s="291">
        <v>0</v>
      </c>
      <c r="D963" s="341">
        <v>923</v>
      </c>
      <c r="E963" s="339"/>
      <c r="F963" s="291">
        <v>923</v>
      </c>
    </row>
    <row r="964" spans="1:6" ht="15" customHeight="1" x14ac:dyDescent="0.25">
      <c r="A964" s="340" t="s">
        <v>440</v>
      </c>
      <c r="B964" s="337"/>
      <c r="C964" s="291">
        <v>0</v>
      </c>
      <c r="D964" s="341">
        <v>2495</v>
      </c>
      <c r="E964" s="339"/>
      <c r="F964" s="291">
        <v>2495</v>
      </c>
    </row>
    <row r="965" spans="1:6" ht="15" customHeight="1" x14ac:dyDescent="0.25">
      <c r="A965" s="340" t="s">
        <v>441</v>
      </c>
      <c r="B965" s="337"/>
      <c r="C965" s="291">
        <v>0</v>
      </c>
      <c r="D965" s="341">
        <v>450</v>
      </c>
      <c r="E965" s="339"/>
      <c r="F965" s="291">
        <v>450</v>
      </c>
    </row>
    <row r="966" spans="1:6" ht="15" customHeight="1" x14ac:dyDescent="0.25">
      <c r="A966" s="340" t="s">
        <v>442</v>
      </c>
      <c r="B966" s="337"/>
      <c r="C966" s="291">
        <v>0</v>
      </c>
      <c r="D966" s="341">
        <v>1760</v>
      </c>
      <c r="E966" s="339"/>
      <c r="F966" s="291">
        <v>1760</v>
      </c>
    </row>
    <row r="967" spans="1:6" ht="30" customHeight="1" x14ac:dyDescent="0.25">
      <c r="A967" s="340" t="s">
        <v>445</v>
      </c>
      <c r="B967" s="337"/>
      <c r="C967" s="291">
        <v>0</v>
      </c>
      <c r="D967" s="341">
        <v>285</v>
      </c>
      <c r="E967" s="339"/>
      <c r="F967" s="291">
        <v>285</v>
      </c>
    </row>
    <row r="968" spans="1:6" ht="14.25" customHeight="1" x14ac:dyDescent="0.25"/>
    <row r="969" spans="1:6" ht="15" customHeight="1" x14ac:dyDescent="0.25">
      <c r="A969" s="336" t="s">
        <v>846</v>
      </c>
      <c r="B969" s="337"/>
      <c r="C969" s="337"/>
      <c r="D969" s="337"/>
      <c r="E969" s="337"/>
      <c r="F969" s="337"/>
    </row>
    <row r="970" spans="1:6" ht="15" customHeight="1" x14ac:dyDescent="0.25">
      <c r="A970" s="336" t="s">
        <v>439</v>
      </c>
      <c r="B970" s="337"/>
      <c r="C970" s="293">
        <v>241695</v>
      </c>
      <c r="D970" s="338">
        <v>0</v>
      </c>
      <c r="E970" s="338"/>
      <c r="F970" s="293">
        <v>241695</v>
      </c>
    </row>
    <row r="971" spans="1:6" ht="15" customHeight="1" x14ac:dyDescent="0.25">
      <c r="A971" s="340" t="s">
        <v>448</v>
      </c>
      <c r="B971" s="337"/>
      <c r="C971" s="291">
        <v>217366</v>
      </c>
      <c r="D971" s="341">
        <v>0</v>
      </c>
      <c r="E971" s="341"/>
      <c r="F971" s="291">
        <v>217366</v>
      </c>
    </row>
    <row r="972" spans="1:6" ht="15" customHeight="1" x14ac:dyDescent="0.25">
      <c r="A972" s="340" t="s">
        <v>449</v>
      </c>
      <c r="B972" s="337"/>
      <c r="C972" s="291">
        <v>169362</v>
      </c>
      <c r="D972" s="341">
        <v>0</v>
      </c>
      <c r="E972" s="341"/>
      <c r="F972" s="291">
        <v>169362</v>
      </c>
    </row>
    <row r="973" spans="1:6" ht="15" customHeight="1" x14ac:dyDescent="0.25">
      <c r="A973" s="340" t="s">
        <v>450</v>
      </c>
      <c r="B973" s="337"/>
      <c r="C973" s="291">
        <v>48004</v>
      </c>
      <c r="D973" s="341">
        <v>0</v>
      </c>
      <c r="E973" s="341"/>
      <c r="F973" s="291">
        <v>48004</v>
      </c>
    </row>
    <row r="974" spans="1:6" ht="15" customHeight="1" x14ac:dyDescent="0.25">
      <c r="A974" s="340" t="s">
        <v>440</v>
      </c>
      <c r="B974" s="337"/>
      <c r="C974" s="291">
        <v>24329</v>
      </c>
      <c r="D974" s="341">
        <v>0</v>
      </c>
      <c r="E974" s="341"/>
      <c r="F974" s="291">
        <v>24329</v>
      </c>
    </row>
    <row r="975" spans="1:6" ht="15" customHeight="1" x14ac:dyDescent="0.25">
      <c r="A975" s="340" t="s">
        <v>441</v>
      </c>
      <c r="B975" s="337"/>
      <c r="C975" s="291">
        <v>220</v>
      </c>
      <c r="D975" s="341">
        <v>0</v>
      </c>
      <c r="E975" s="341"/>
      <c r="F975" s="291">
        <v>220</v>
      </c>
    </row>
    <row r="976" spans="1:6" ht="15" customHeight="1" x14ac:dyDescent="0.25">
      <c r="A976" s="340" t="s">
        <v>442</v>
      </c>
      <c r="B976" s="337"/>
      <c r="C976" s="291">
        <v>19885</v>
      </c>
      <c r="D976" s="341">
        <v>0</v>
      </c>
      <c r="E976" s="341"/>
      <c r="F976" s="291">
        <v>19885</v>
      </c>
    </row>
    <row r="977" spans="1:6" ht="30" customHeight="1" x14ac:dyDescent="0.25">
      <c r="A977" s="340" t="s">
        <v>445</v>
      </c>
      <c r="B977" s="337"/>
      <c r="C977" s="291">
        <v>4224</v>
      </c>
      <c r="D977" s="341">
        <v>0</v>
      </c>
      <c r="E977" s="341"/>
      <c r="F977" s="291">
        <v>4224</v>
      </c>
    </row>
    <row r="978" spans="1:6" ht="14.25" customHeight="1" x14ac:dyDescent="0.25"/>
    <row r="979" spans="1:6" ht="15" customHeight="1" x14ac:dyDescent="0.25">
      <c r="A979" s="336" t="s">
        <v>847</v>
      </c>
      <c r="B979" s="337"/>
      <c r="C979" s="337"/>
      <c r="D979" s="337"/>
      <c r="E979" s="337"/>
      <c r="F979" s="337"/>
    </row>
    <row r="980" spans="1:6" ht="15" customHeight="1" x14ac:dyDescent="0.25">
      <c r="A980" s="336" t="s">
        <v>439</v>
      </c>
      <c r="B980" s="337"/>
      <c r="C980" s="293">
        <v>139246</v>
      </c>
      <c r="D980" s="338">
        <v>0</v>
      </c>
      <c r="E980" s="338"/>
      <c r="F980" s="293">
        <v>139246</v>
      </c>
    </row>
    <row r="981" spans="1:6" ht="15" customHeight="1" x14ac:dyDescent="0.25">
      <c r="A981" s="340" t="s">
        <v>800</v>
      </c>
      <c r="B981" s="337"/>
      <c r="C981" s="291">
        <v>139246</v>
      </c>
      <c r="D981" s="341">
        <v>0</v>
      </c>
      <c r="E981" s="341"/>
      <c r="F981" s="291">
        <v>139246</v>
      </c>
    </row>
    <row r="982" spans="1:6" ht="15" customHeight="1" x14ac:dyDescent="0.25">
      <c r="A982" s="340" t="s">
        <v>801</v>
      </c>
      <c r="B982" s="337"/>
      <c r="C982" s="291">
        <v>112000</v>
      </c>
      <c r="D982" s="341">
        <v>0</v>
      </c>
      <c r="E982" s="341"/>
      <c r="F982" s="291">
        <v>112000</v>
      </c>
    </row>
    <row r="983" spans="1:6" ht="30" customHeight="1" x14ac:dyDescent="0.25">
      <c r="A983" s="340" t="s">
        <v>839</v>
      </c>
      <c r="B983" s="337"/>
      <c r="C983" s="291">
        <v>27246</v>
      </c>
      <c r="D983" s="341">
        <v>0</v>
      </c>
      <c r="E983" s="341"/>
      <c r="F983" s="291">
        <v>27246</v>
      </c>
    </row>
    <row r="984" spans="1:6" ht="14.25" customHeight="1" x14ac:dyDescent="0.25"/>
    <row r="985" spans="1:6" ht="15" customHeight="1" x14ac:dyDescent="0.25">
      <c r="A985" s="336" t="s">
        <v>848</v>
      </c>
      <c r="B985" s="337"/>
      <c r="C985" s="337"/>
      <c r="D985" s="337"/>
      <c r="E985" s="337"/>
      <c r="F985" s="337"/>
    </row>
    <row r="986" spans="1:6" ht="15" customHeight="1" x14ac:dyDescent="0.25">
      <c r="A986" s="336" t="s">
        <v>439</v>
      </c>
      <c r="B986" s="337"/>
      <c r="C986" s="293">
        <v>701760</v>
      </c>
      <c r="D986" s="338">
        <v>849</v>
      </c>
      <c r="E986" s="339"/>
      <c r="F986" s="293">
        <v>702609</v>
      </c>
    </row>
    <row r="987" spans="1:6" ht="15" customHeight="1" x14ac:dyDescent="0.25">
      <c r="A987" s="340" t="s">
        <v>448</v>
      </c>
      <c r="B987" s="337"/>
      <c r="C987" s="291">
        <v>3557</v>
      </c>
      <c r="D987" s="341">
        <v>77</v>
      </c>
      <c r="E987" s="339"/>
      <c r="F987" s="291">
        <v>3634</v>
      </c>
    </row>
    <row r="988" spans="1:6" ht="15" customHeight="1" x14ac:dyDescent="0.25">
      <c r="A988" s="340" t="s">
        <v>449</v>
      </c>
      <c r="B988" s="337"/>
      <c r="C988" s="291">
        <v>2878</v>
      </c>
      <c r="D988" s="341">
        <v>62</v>
      </c>
      <c r="E988" s="339"/>
      <c r="F988" s="291">
        <v>2940</v>
      </c>
    </row>
    <row r="989" spans="1:6" ht="15" customHeight="1" x14ac:dyDescent="0.25">
      <c r="A989" s="340" t="s">
        <v>450</v>
      </c>
      <c r="B989" s="337"/>
      <c r="C989" s="291">
        <v>679</v>
      </c>
      <c r="D989" s="341">
        <v>15</v>
      </c>
      <c r="E989" s="339"/>
      <c r="F989" s="291">
        <v>694</v>
      </c>
    </row>
    <row r="990" spans="1:6" ht="15" customHeight="1" x14ac:dyDescent="0.25">
      <c r="A990" s="340" t="s">
        <v>800</v>
      </c>
      <c r="B990" s="337"/>
      <c r="C990" s="291">
        <v>698203</v>
      </c>
      <c r="D990" s="341">
        <v>772</v>
      </c>
      <c r="E990" s="339"/>
      <c r="F990" s="291">
        <v>698975</v>
      </c>
    </row>
    <row r="991" spans="1:6" ht="15" customHeight="1" x14ac:dyDescent="0.25">
      <c r="A991" s="340" t="s">
        <v>801</v>
      </c>
      <c r="B991" s="337"/>
      <c r="C991" s="291">
        <v>168118</v>
      </c>
      <c r="D991" s="341">
        <v>0</v>
      </c>
      <c r="E991" s="341"/>
      <c r="F991" s="291">
        <v>168118</v>
      </c>
    </row>
    <row r="992" spans="1:6" ht="15" customHeight="1" x14ac:dyDescent="0.25">
      <c r="A992" s="340" t="s">
        <v>802</v>
      </c>
      <c r="B992" s="337"/>
      <c r="C992" s="291">
        <v>132025</v>
      </c>
      <c r="D992" s="341">
        <v>0</v>
      </c>
      <c r="E992" s="341"/>
      <c r="F992" s="291">
        <v>132025</v>
      </c>
    </row>
    <row r="993" spans="1:6" ht="30" customHeight="1" x14ac:dyDescent="0.25">
      <c r="A993" s="340" t="s">
        <v>839</v>
      </c>
      <c r="B993" s="337"/>
      <c r="C993" s="291">
        <v>398060</v>
      </c>
      <c r="D993" s="341">
        <v>772</v>
      </c>
      <c r="E993" s="339"/>
      <c r="F993" s="291">
        <v>398832</v>
      </c>
    </row>
    <row r="994" spans="1:6" ht="14.25" customHeight="1" x14ac:dyDescent="0.25"/>
    <row r="995" spans="1:6" ht="15" customHeight="1" x14ac:dyDescent="0.25">
      <c r="A995" s="336" t="s">
        <v>849</v>
      </c>
      <c r="B995" s="337"/>
      <c r="C995" s="337"/>
      <c r="D995" s="337"/>
      <c r="E995" s="337"/>
      <c r="F995" s="337"/>
    </row>
    <row r="996" spans="1:6" ht="15" customHeight="1" x14ac:dyDescent="0.25">
      <c r="A996" s="336" t="s">
        <v>439</v>
      </c>
      <c r="B996" s="337"/>
      <c r="C996" s="293">
        <v>179037</v>
      </c>
      <c r="D996" s="338">
        <v>0</v>
      </c>
      <c r="E996" s="338"/>
      <c r="F996" s="293">
        <v>179037</v>
      </c>
    </row>
    <row r="997" spans="1:6" ht="15" customHeight="1" x14ac:dyDescent="0.25">
      <c r="A997" s="340" t="s">
        <v>448</v>
      </c>
      <c r="B997" s="337"/>
      <c r="C997" s="291">
        <v>142999</v>
      </c>
      <c r="D997" s="341">
        <v>0</v>
      </c>
      <c r="E997" s="341"/>
      <c r="F997" s="291">
        <v>142999</v>
      </c>
    </row>
    <row r="998" spans="1:6" ht="15" customHeight="1" x14ac:dyDescent="0.25">
      <c r="A998" s="340" t="s">
        <v>449</v>
      </c>
      <c r="B998" s="337"/>
      <c r="C998" s="291">
        <v>111269</v>
      </c>
      <c r="D998" s="341">
        <v>0</v>
      </c>
      <c r="E998" s="341"/>
      <c r="F998" s="291">
        <v>111269</v>
      </c>
    </row>
    <row r="999" spans="1:6" ht="15" customHeight="1" x14ac:dyDescent="0.25">
      <c r="A999" s="340" t="s">
        <v>450</v>
      </c>
      <c r="B999" s="337"/>
      <c r="C999" s="291">
        <v>31730</v>
      </c>
      <c r="D999" s="341">
        <v>0</v>
      </c>
      <c r="E999" s="341"/>
      <c r="F999" s="291">
        <v>31730</v>
      </c>
    </row>
    <row r="1000" spans="1:6" ht="15" customHeight="1" x14ac:dyDescent="0.25">
      <c r="A1000" s="340" t="s">
        <v>440</v>
      </c>
      <c r="B1000" s="337"/>
      <c r="C1000" s="291">
        <v>32437</v>
      </c>
      <c r="D1000" s="341">
        <v>0</v>
      </c>
      <c r="E1000" s="341"/>
      <c r="F1000" s="291">
        <v>32437</v>
      </c>
    </row>
    <row r="1001" spans="1:6" ht="15" customHeight="1" x14ac:dyDescent="0.25">
      <c r="A1001" s="340" t="s">
        <v>441</v>
      </c>
      <c r="B1001" s="337"/>
      <c r="C1001" s="291">
        <v>1423</v>
      </c>
      <c r="D1001" s="341">
        <v>0</v>
      </c>
      <c r="E1001" s="341"/>
      <c r="F1001" s="291">
        <v>1423</v>
      </c>
    </row>
    <row r="1002" spans="1:6" ht="15" customHeight="1" x14ac:dyDescent="0.25">
      <c r="A1002" s="340" t="s">
        <v>442</v>
      </c>
      <c r="B1002" s="337"/>
      <c r="C1002" s="291">
        <v>23754</v>
      </c>
      <c r="D1002" s="341">
        <v>0</v>
      </c>
      <c r="E1002" s="341"/>
      <c r="F1002" s="291">
        <v>23754</v>
      </c>
    </row>
    <row r="1003" spans="1:6" ht="30" customHeight="1" x14ac:dyDescent="0.25">
      <c r="A1003" s="340" t="s">
        <v>445</v>
      </c>
      <c r="B1003" s="337"/>
      <c r="C1003" s="291">
        <v>7260</v>
      </c>
      <c r="D1003" s="341">
        <v>0</v>
      </c>
      <c r="E1003" s="341"/>
      <c r="F1003" s="291">
        <v>7260</v>
      </c>
    </row>
    <row r="1004" spans="1:6" ht="15" customHeight="1" x14ac:dyDescent="0.25">
      <c r="A1004" s="340" t="s">
        <v>453</v>
      </c>
      <c r="B1004" s="337"/>
      <c r="C1004" s="291">
        <v>3601</v>
      </c>
      <c r="D1004" s="341">
        <v>0</v>
      </c>
      <c r="E1004" s="341"/>
      <c r="F1004" s="291">
        <v>3601</v>
      </c>
    </row>
    <row r="1005" spans="1:6" ht="15" customHeight="1" x14ac:dyDescent="0.25">
      <c r="A1005" s="340" t="s">
        <v>454</v>
      </c>
      <c r="B1005" s="337"/>
      <c r="C1005" s="291">
        <v>3601</v>
      </c>
      <c r="D1005" s="341">
        <v>0</v>
      </c>
      <c r="E1005" s="341"/>
      <c r="F1005" s="291">
        <v>3601</v>
      </c>
    </row>
    <row r="1006" spans="1:6" ht="14.25" customHeight="1" x14ac:dyDescent="0.25"/>
    <row r="1007" spans="1:6" ht="15.75" customHeight="1" x14ac:dyDescent="0.25">
      <c r="A1007" s="336" t="s">
        <v>850</v>
      </c>
      <c r="B1007" s="337"/>
      <c r="C1007" s="337"/>
      <c r="D1007" s="337"/>
      <c r="E1007" s="337"/>
      <c r="F1007" s="337"/>
    </row>
    <row r="1008" spans="1:6" ht="15" customHeight="1" x14ac:dyDescent="0.25">
      <c r="A1008" s="336" t="s">
        <v>439</v>
      </c>
      <c r="B1008" s="337"/>
      <c r="C1008" s="293">
        <v>23376</v>
      </c>
      <c r="D1008" s="338">
        <v>0</v>
      </c>
      <c r="E1008" s="338"/>
      <c r="F1008" s="293">
        <v>23376</v>
      </c>
    </row>
    <row r="1009" spans="1:6" ht="15" customHeight="1" x14ac:dyDescent="0.25">
      <c r="A1009" s="340" t="s">
        <v>448</v>
      </c>
      <c r="B1009" s="337"/>
      <c r="C1009" s="291">
        <v>2538</v>
      </c>
      <c r="D1009" s="341">
        <v>0</v>
      </c>
      <c r="E1009" s="341"/>
      <c r="F1009" s="291">
        <v>2538</v>
      </c>
    </row>
    <row r="1010" spans="1:6" ht="15" customHeight="1" x14ac:dyDescent="0.25">
      <c r="A1010" s="340" t="s">
        <v>449</v>
      </c>
      <c r="B1010" s="337"/>
      <c r="C1010" s="291">
        <v>2053</v>
      </c>
      <c r="D1010" s="341">
        <v>0</v>
      </c>
      <c r="E1010" s="341"/>
      <c r="F1010" s="291">
        <v>2053</v>
      </c>
    </row>
    <row r="1011" spans="1:6" ht="15" customHeight="1" x14ac:dyDescent="0.25">
      <c r="A1011" s="340" t="s">
        <v>450</v>
      </c>
      <c r="B1011" s="337"/>
      <c r="C1011" s="291">
        <v>485</v>
      </c>
      <c r="D1011" s="341">
        <v>0</v>
      </c>
      <c r="E1011" s="341"/>
      <c r="F1011" s="291">
        <v>485</v>
      </c>
    </row>
    <row r="1012" spans="1:6" ht="15" customHeight="1" x14ac:dyDescent="0.25">
      <c r="A1012" s="340" t="s">
        <v>440</v>
      </c>
      <c r="B1012" s="337"/>
      <c r="C1012" s="291">
        <v>20838</v>
      </c>
      <c r="D1012" s="341">
        <v>0</v>
      </c>
      <c r="E1012" s="341"/>
      <c r="F1012" s="291">
        <v>20838</v>
      </c>
    </row>
    <row r="1013" spans="1:6" ht="15" customHeight="1" x14ac:dyDescent="0.25">
      <c r="A1013" s="340" t="s">
        <v>442</v>
      </c>
      <c r="B1013" s="337"/>
      <c r="C1013" s="291">
        <v>20838</v>
      </c>
      <c r="D1013" s="341">
        <v>0</v>
      </c>
      <c r="E1013" s="341"/>
      <c r="F1013" s="291">
        <v>20838</v>
      </c>
    </row>
    <row r="1014" spans="1:6" ht="14.25" customHeight="1" x14ac:dyDescent="0.25"/>
    <row r="1015" spans="1:6" ht="15" customHeight="1" x14ac:dyDescent="0.25">
      <c r="A1015" s="336" t="s">
        <v>851</v>
      </c>
      <c r="B1015" s="337"/>
      <c r="C1015" s="337"/>
      <c r="D1015" s="337"/>
      <c r="E1015" s="337"/>
      <c r="F1015" s="337"/>
    </row>
    <row r="1016" spans="1:6" ht="15" customHeight="1" x14ac:dyDescent="0.25">
      <c r="A1016" s="336" t="s">
        <v>439</v>
      </c>
      <c r="B1016" s="337"/>
      <c r="C1016" s="293">
        <v>55000</v>
      </c>
      <c r="D1016" s="338">
        <v>0</v>
      </c>
      <c r="E1016" s="338"/>
      <c r="F1016" s="293">
        <v>55000</v>
      </c>
    </row>
    <row r="1017" spans="1:6" ht="15" customHeight="1" x14ac:dyDescent="0.25">
      <c r="A1017" s="340" t="s">
        <v>448</v>
      </c>
      <c r="B1017" s="337"/>
      <c r="C1017" s="291">
        <v>1505</v>
      </c>
      <c r="D1017" s="341">
        <v>0</v>
      </c>
      <c r="E1017" s="341"/>
      <c r="F1017" s="291">
        <v>1505</v>
      </c>
    </row>
    <row r="1018" spans="1:6" ht="15" customHeight="1" x14ac:dyDescent="0.25">
      <c r="A1018" s="340" t="s">
        <v>449</v>
      </c>
      <c r="B1018" s="337"/>
      <c r="C1018" s="291">
        <v>1218</v>
      </c>
      <c r="D1018" s="341">
        <v>0</v>
      </c>
      <c r="E1018" s="341"/>
      <c r="F1018" s="291">
        <v>1218</v>
      </c>
    </row>
    <row r="1019" spans="1:6" ht="15" customHeight="1" x14ac:dyDescent="0.25">
      <c r="A1019" s="340" t="s">
        <v>450</v>
      </c>
      <c r="B1019" s="337"/>
      <c r="C1019" s="291">
        <v>287</v>
      </c>
      <c r="D1019" s="341">
        <v>0</v>
      </c>
      <c r="E1019" s="341"/>
      <c r="F1019" s="291">
        <v>287</v>
      </c>
    </row>
    <row r="1020" spans="1:6" ht="15" customHeight="1" x14ac:dyDescent="0.25">
      <c r="A1020" s="340" t="s">
        <v>440</v>
      </c>
      <c r="B1020" s="337"/>
      <c r="C1020" s="291">
        <v>20000</v>
      </c>
      <c r="D1020" s="341">
        <v>0</v>
      </c>
      <c r="E1020" s="341"/>
      <c r="F1020" s="291">
        <v>20000</v>
      </c>
    </row>
    <row r="1021" spans="1:6" ht="15" customHeight="1" x14ac:dyDescent="0.25">
      <c r="A1021" s="340" t="s">
        <v>442</v>
      </c>
      <c r="B1021" s="337"/>
      <c r="C1021" s="291">
        <v>18000</v>
      </c>
      <c r="D1021" s="341">
        <v>0</v>
      </c>
      <c r="E1021" s="341"/>
      <c r="F1021" s="291">
        <v>18000</v>
      </c>
    </row>
    <row r="1022" spans="1:6" ht="30" customHeight="1" x14ac:dyDescent="0.25">
      <c r="A1022" s="340" t="s">
        <v>445</v>
      </c>
      <c r="B1022" s="337"/>
      <c r="C1022" s="291">
        <v>2000</v>
      </c>
      <c r="D1022" s="341">
        <v>0</v>
      </c>
      <c r="E1022" s="341"/>
      <c r="F1022" s="291">
        <v>2000</v>
      </c>
    </row>
    <row r="1023" spans="1:6" ht="15" customHeight="1" x14ac:dyDescent="0.25">
      <c r="A1023" s="340" t="s">
        <v>800</v>
      </c>
      <c r="B1023" s="337"/>
      <c r="C1023" s="291">
        <v>33495</v>
      </c>
      <c r="D1023" s="341">
        <v>0</v>
      </c>
      <c r="E1023" s="341"/>
      <c r="F1023" s="291">
        <v>33495</v>
      </c>
    </row>
    <row r="1024" spans="1:6" ht="15" customHeight="1" x14ac:dyDescent="0.25">
      <c r="A1024" s="340" t="s">
        <v>801</v>
      </c>
      <c r="B1024" s="337"/>
      <c r="C1024" s="291">
        <v>33495</v>
      </c>
      <c r="D1024" s="341">
        <v>0</v>
      </c>
      <c r="E1024" s="341"/>
      <c r="F1024" s="291">
        <v>33495</v>
      </c>
    </row>
    <row r="1025" spans="1:6" ht="14.25" customHeight="1" x14ac:dyDescent="0.25"/>
    <row r="1026" spans="1:6" ht="15" customHeight="1" x14ac:dyDescent="0.25">
      <c r="A1026" s="336" t="s">
        <v>852</v>
      </c>
      <c r="B1026" s="337"/>
      <c r="C1026" s="337"/>
      <c r="D1026" s="337"/>
      <c r="E1026" s="337"/>
      <c r="F1026" s="337"/>
    </row>
    <row r="1027" spans="1:6" ht="15" customHeight="1" x14ac:dyDescent="0.25">
      <c r="A1027" s="336" t="s">
        <v>439</v>
      </c>
      <c r="B1027" s="337"/>
      <c r="C1027" s="293">
        <v>600000</v>
      </c>
      <c r="D1027" s="338">
        <v>0</v>
      </c>
      <c r="E1027" s="338"/>
      <c r="F1027" s="293">
        <v>600000</v>
      </c>
    </row>
    <row r="1028" spans="1:6" ht="15" customHeight="1" x14ac:dyDescent="0.25">
      <c r="A1028" s="340" t="s">
        <v>800</v>
      </c>
      <c r="B1028" s="337"/>
      <c r="C1028" s="291">
        <v>600000</v>
      </c>
      <c r="D1028" s="341">
        <v>0</v>
      </c>
      <c r="E1028" s="341"/>
      <c r="F1028" s="291">
        <v>600000</v>
      </c>
    </row>
    <row r="1029" spans="1:6" ht="15" customHeight="1" x14ac:dyDescent="0.25">
      <c r="A1029" s="340" t="s">
        <v>801</v>
      </c>
      <c r="B1029" s="337"/>
      <c r="C1029" s="291">
        <v>120000</v>
      </c>
      <c r="D1029" s="341">
        <v>0</v>
      </c>
      <c r="E1029" s="341"/>
      <c r="F1029" s="291">
        <v>120000</v>
      </c>
    </row>
    <row r="1030" spans="1:6" ht="15" customHeight="1" x14ac:dyDescent="0.25">
      <c r="A1030" s="340" t="s">
        <v>802</v>
      </c>
      <c r="B1030" s="337"/>
      <c r="C1030" s="291">
        <v>480000</v>
      </c>
      <c r="D1030" s="341">
        <v>0</v>
      </c>
      <c r="E1030" s="341"/>
      <c r="F1030" s="291">
        <v>480000</v>
      </c>
    </row>
    <row r="1031" spans="1:6" ht="14.25" customHeight="1" x14ac:dyDescent="0.25"/>
    <row r="1032" spans="1:6" ht="15" customHeight="1" x14ac:dyDescent="0.25">
      <c r="A1032" s="336" t="s">
        <v>853</v>
      </c>
      <c r="B1032" s="337"/>
      <c r="C1032" s="337"/>
      <c r="D1032" s="337"/>
      <c r="E1032" s="337"/>
      <c r="F1032" s="337"/>
    </row>
    <row r="1033" spans="1:6" ht="15" customHeight="1" x14ac:dyDescent="0.25">
      <c r="A1033" s="336" t="s">
        <v>439</v>
      </c>
      <c r="B1033" s="337"/>
      <c r="C1033" s="293">
        <v>10109</v>
      </c>
      <c r="D1033" s="338">
        <v>0</v>
      </c>
      <c r="E1033" s="338"/>
      <c r="F1033" s="293">
        <v>10109</v>
      </c>
    </row>
    <row r="1034" spans="1:6" ht="15" customHeight="1" x14ac:dyDescent="0.25">
      <c r="A1034" s="340" t="s">
        <v>440</v>
      </c>
      <c r="B1034" s="337"/>
      <c r="C1034" s="291">
        <v>1824</v>
      </c>
      <c r="D1034" s="341">
        <v>0</v>
      </c>
      <c r="E1034" s="341"/>
      <c r="F1034" s="291">
        <v>1824</v>
      </c>
    </row>
    <row r="1035" spans="1:6" ht="15" customHeight="1" x14ac:dyDescent="0.25">
      <c r="A1035" s="340" t="s">
        <v>442</v>
      </c>
      <c r="B1035" s="337"/>
      <c r="C1035" s="291">
        <v>1011</v>
      </c>
      <c r="D1035" s="341">
        <v>0</v>
      </c>
      <c r="E1035" s="341"/>
      <c r="F1035" s="291">
        <v>1011</v>
      </c>
    </row>
    <row r="1036" spans="1:6" ht="30" customHeight="1" x14ac:dyDescent="0.25">
      <c r="A1036" s="340" t="s">
        <v>445</v>
      </c>
      <c r="B1036" s="337"/>
      <c r="C1036" s="291">
        <v>813</v>
      </c>
      <c r="D1036" s="341">
        <v>0</v>
      </c>
      <c r="E1036" s="341"/>
      <c r="F1036" s="291">
        <v>813</v>
      </c>
    </row>
    <row r="1037" spans="1:6" ht="15" customHeight="1" x14ac:dyDescent="0.25">
      <c r="A1037" s="340" t="s">
        <v>800</v>
      </c>
      <c r="B1037" s="337"/>
      <c r="C1037" s="291">
        <v>8285</v>
      </c>
      <c r="D1037" s="341">
        <v>0</v>
      </c>
      <c r="E1037" s="341"/>
      <c r="F1037" s="291">
        <v>8285</v>
      </c>
    </row>
    <row r="1038" spans="1:6" ht="15" customHeight="1" x14ac:dyDescent="0.25">
      <c r="A1038" s="340" t="s">
        <v>802</v>
      </c>
      <c r="B1038" s="337"/>
      <c r="C1038" s="291">
        <v>8285</v>
      </c>
      <c r="D1038" s="341">
        <v>0</v>
      </c>
      <c r="E1038" s="341"/>
      <c r="F1038" s="291">
        <v>8285</v>
      </c>
    </row>
    <row r="1039" spans="1:6" ht="14.25" customHeight="1" x14ac:dyDescent="0.25"/>
    <row r="1040" spans="1:6" ht="15" customHeight="1" x14ac:dyDescent="0.25">
      <c r="A1040" s="336" t="s">
        <v>854</v>
      </c>
      <c r="B1040" s="337"/>
      <c r="C1040" s="337"/>
      <c r="D1040" s="337"/>
      <c r="E1040" s="337"/>
      <c r="F1040" s="337"/>
    </row>
    <row r="1041" spans="1:6" ht="15" customHeight="1" x14ac:dyDescent="0.25">
      <c r="A1041" s="336" t="s">
        <v>439</v>
      </c>
      <c r="B1041" s="337"/>
      <c r="C1041" s="293">
        <v>120966</v>
      </c>
      <c r="D1041" s="338">
        <v>0</v>
      </c>
      <c r="E1041" s="338"/>
      <c r="F1041" s="293">
        <v>120966</v>
      </c>
    </row>
    <row r="1042" spans="1:6" ht="15" customHeight="1" x14ac:dyDescent="0.25">
      <c r="A1042" s="340" t="s">
        <v>800</v>
      </c>
      <c r="B1042" s="337"/>
      <c r="C1042" s="291">
        <v>120966</v>
      </c>
      <c r="D1042" s="341">
        <v>0</v>
      </c>
      <c r="E1042" s="341"/>
      <c r="F1042" s="291">
        <v>120966</v>
      </c>
    </row>
    <row r="1043" spans="1:6" ht="15" customHeight="1" x14ac:dyDescent="0.25">
      <c r="A1043" s="340" t="s">
        <v>801</v>
      </c>
      <c r="B1043" s="337"/>
      <c r="C1043" s="291">
        <v>90000</v>
      </c>
      <c r="D1043" s="341">
        <v>0</v>
      </c>
      <c r="E1043" s="341"/>
      <c r="F1043" s="291">
        <v>90000</v>
      </c>
    </row>
    <row r="1044" spans="1:6" ht="30" customHeight="1" x14ac:dyDescent="0.25">
      <c r="A1044" s="340" t="s">
        <v>839</v>
      </c>
      <c r="B1044" s="337"/>
      <c r="C1044" s="291">
        <v>30966</v>
      </c>
      <c r="D1044" s="341">
        <v>0</v>
      </c>
      <c r="E1044" s="341"/>
      <c r="F1044" s="291">
        <v>30966</v>
      </c>
    </row>
    <row r="1045" spans="1:6" ht="14.25" customHeight="1" x14ac:dyDescent="0.25"/>
    <row r="1046" spans="1:6" ht="15" customHeight="1" x14ac:dyDescent="0.25">
      <c r="A1046" s="336" t="s">
        <v>855</v>
      </c>
      <c r="B1046" s="337"/>
      <c r="C1046" s="337"/>
      <c r="D1046" s="337"/>
      <c r="E1046" s="337"/>
      <c r="F1046" s="337"/>
    </row>
    <row r="1047" spans="1:6" ht="15" customHeight="1" x14ac:dyDescent="0.25">
      <c r="A1047" s="336" t="s">
        <v>439</v>
      </c>
      <c r="B1047" s="337"/>
      <c r="C1047" s="293">
        <v>85146</v>
      </c>
      <c r="D1047" s="338">
        <v>0</v>
      </c>
      <c r="E1047" s="338"/>
      <c r="F1047" s="293">
        <v>85146</v>
      </c>
    </row>
    <row r="1048" spans="1:6" ht="15" customHeight="1" x14ac:dyDescent="0.25">
      <c r="A1048" s="340" t="s">
        <v>448</v>
      </c>
      <c r="B1048" s="337"/>
      <c r="C1048" s="291">
        <v>40480</v>
      </c>
      <c r="D1048" s="341">
        <v>0</v>
      </c>
      <c r="E1048" s="341"/>
      <c r="F1048" s="291">
        <v>40480</v>
      </c>
    </row>
    <row r="1049" spans="1:6" ht="15" customHeight="1" x14ac:dyDescent="0.25">
      <c r="A1049" s="340" t="s">
        <v>449</v>
      </c>
      <c r="B1049" s="337"/>
      <c r="C1049" s="291">
        <v>31793</v>
      </c>
      <c r="D1049" s="341">
        <v>0</v>
      </c>
      <c r="E1049" s="341"/>
      <c r="F1049" s="291">
        <v>31793</v>
      </c>
    </row>
    <row r="1050" spans="1:6" ht="15" customHeight="1" x14ac:dyDescent="0.25">
      <c r="A1050" s="340" t="s">
        <v>450</v>
      </c>
      <c r="B1050" s="337"/>
      <c r="C1050" s="291">
        <v>8687</v>
      </c>
      <c r="D1050" s="341">
        <v>0</v>
      </c>
      <c r="E1050" s="341"/>
      <c r="F1050" s="291">
        <v>8687</v>
      </c>
    </row>
    <row r="1051" spans="1:6" ht="15" customHeight="1" x14ac:dyDescent="0.25">
      <c r="A1051" s="340" t="s">
        <v>440</v>
      </c>
      <c r="B1051" s="337"/>
      <c r="C1051" s="291">
        <v>43716</v>
      </c>
      <c r="D1051" s="341">
        <v>0</v>
      </c>
      <c r="E1051" s="341"/>
      <c r="F1051" s="291">
        <v>43716</v>
      </c>
    </row>
    <row r="1052" spans="1:6" ht="15" customHeight="1" x14ac:dyDescent="0.25">
      <c r="A1052" s="340" t="s">
        <v>441</v>
      </c>
      <c r="B1052" s="337"/>
      <c r="C1052" s="291">
        <v>193</v>
      </c>
      <c r="D1052" s="341">
        <v>0</v>
      </c>
      <c r="E1052" s="341"/>
      <c r="F1052" s="291">
        <v>193</v>
      </c>
    </row>
    <row r="1053" spans="1:6" ht="15" customHeight="1" x14ac:dyDescent="0.25">
      <c r="A1053" s="340" t="s">
        <v>442</v>
      </c>
      <c r="B1053" s="337"/>
      <c r="C1053" s="291">
        <v>20084</v>
      </c>
      <c r="D1053" s="341">
        <v>0</v>
      </c>
      <c r="E1053" s="341"/>
      <c r="F1053" s="291">
        <v>20084</v>
      </c>
    </row>
    <row r="1054" spans="1:6" ht="30" customHeight="1" x14ac:dyDescent="0.25">
      <c r="A1054" s="340" t="s">
        <v>445</v>
      </c>
      <c r="B1054" s="337"/>
      <c r="C1054" s="291">
        <v>23439</v>
      </c>
      <c r="D1054" s="341">
        <v>0</v>
      </c>
      <c r="E1054" s="341"/>
      <c r="F1054" s="291">
        <v>23439</v>
      </c>
    </row>
    <row r="1055" spans="1:6" ht="15" customHeight="1" x14ac:dyDescent="0.25">
      <c r="A1055" s="340" t="s">
        <v>453</v>
      </c>
      <c r="B1055" s="337"/>
      <c r="C1055" s="291">
        <v>950</v>
      </c>
      <c r="D1055" s="341">
        <v>0</v>
      </c>
      <c r="E1055" s="341"/>
      <c r="F1055" s="291">
        <v>950</v>
      </c>
    </row>
    <row r="1056" spans="1:6" ht="15" customHeight="1" x14ac:dyDescent="0.25">
      <c r="A1056" s="340" t="s">
        <v>454</v>
      </c>
      <c r="B1056" s="337"/>
      <c r="C1056" s="291">
        <v>950</v>
      </c>
      <c r="D1056" s="341">
        <v>0</v>
      </c>
      <c r="E1056" s="341"/>
      <c r="F1056" s="291">
        <v>950</v>
      </c>
    </row>
    <row r="1057" spans="1:6" ht="14.25" customHeight="1" x14ac:dyDescent="0.25"/>
    <row r="1058" spans="1:6" ht="15" customHeight="1" x14ac:dyDescent="0.25">
      <c r="A1058" s="336" t="s">
        <v>474</v>
      </c>
      <c r="B1058" s="337"/>
      <c r="C1058" s="337"/>
      <c r="D1058" s="337"/>
      <c r="E1058" s="337"/>
      <c r="F1058" s="337"/>
    </row>
    <row r="1059" spans="1:6" ht="15" customHeight="1" x14ac:dyDescent="0.25">
      <c r="A1059" s="336" t="s">
        <v>439</v>
      </c>
      <c r="B1059" s="337"/>
      <c r="C1059" s="293">
        <v>640529</v>
      </c>
      <c r="D1059" s="338">
        <v>0</v>
      </c>
      <c r="E1059" s="338"/>
      <c r="F1059" s="293">
        <v>640529</v>
      </c>
    </row>
    <row r="1060" spans="1:6" ht="15" customHeight="1" x14ac:dyDescent="0.25">
      <c r="A1060" s="340" t="s">
        <v>448</v>
      </c>
      <c r="B1060" s="337"/>
      <c r="C1060" s="291">
        <v>461672</v>
      </c>
      <c r="D1060" s="341">
        <v>0</v>
      </c>
      <c r="E1060" s="341"/>
      <c r="F1060" s="291">
        <v>461672</v>
      </c>
    </row>
    <row r="1061" spans="1:6" ht="15" customHeight="1" x14ac:dyDescent="0.25">
      <c r="A1061" s="340" t="s">
        <v>449</v>
      </c>
      <c r="B1061" s="337"/>
      <c r="C1061" s="291">
        <v>361626</v>
      </c>
      <c r="D1061" s="341">
        <v>0</v>
      </c>
      <c r="E1061" s="341"/>
      <c r="F1061" s="291">
        <v>361626</v>
      </c>
    </row>
    <row r="1062" spans="1:6" ht="15" customHeight="1" x14ac:dyDescent="0.25">
      <c r="A1062" s="340" t="s">
        <v>450</v>
      </c>
      <c r="B1062" s="337"/>
      <c r="C1062" s="291">
        <v>100046</v>
      </c>
      <c r="D1062" s="341">
        <v>0</v>
      </c>
      <c r="E1062" s="341"/>
      <c r="F1062" s="291">
        <v>100046</v>
      </c>
    </row>
    <row r="1063" spans="1:6" ht="15" customHeight="1" x14ac:dyDescent="0.25">
      <c r="A1063" s="340" t="s">
        <v>440</v>
      </c>
      <c r="B1063" s="337"/>
      <c r="C1063" s="291">
        <v>176098</v>
      </c>
      <c r="D1063" s="341">
        <v>0</v>
      </c>
      <c r="E1063" s="341"/>
      <c r="F1063" s="291">
        <v>176098</v>
      </c>
    </row>
    <row r="1064" spans="1:6" ht="15" customHeight="1" x14ac:dyDescent="0.25">
      <c r="A1064" s="340" t="s">
        <v>441</v>
      </c>
      <c r="B1064" s="337"/>
      <c r="C1064" s="291">
        <v>1921</v>
      </c>
      <c r="D1064" s="341">
        <v>0</v>
      </c>
      <c r="E1064" s="341"/>
      <c r="F1064" s="291">
        <v>1921</v>
      </c>
    </row>
    <row r="1065" spans="1:6" ht="15" customHeight="1" x14ac:dyDescent="0.25">
      <c r="A1065" s="340" t="s">
        <v>442</v>
      </c>
      <c r="B1065" s="337"/>
      <c r="C1065" s="291">
        <v>72737</v>
      </c>
      <c r="D1065" s="341">
        <v>0</v>
      </c>
      <c r="E1065" s="341"/>
      <c r="F1065" s="291">
        <v>72737</v>
      </c>
    </row>
    <row r="1066" spans="1:6" ht="30" customHeight="1" x14ac:dyDescent="0.25">
      <c r="A1066" s="340" t="s">
        <v>445</v>
      </c>
      <c r="B1066" s="337"/>
      <c r="C1066" s="291">
        <v>101440</v>
      </c>
      <c r="D1066" s="341">
        <v>0</v>
      </c>
      <c r="E1066" s="341"/>
      <c r="F1066" s="291">
        <v>101440</v>
      </c>
    </row>
    <row r="1067" spans="1:6" ht="15" customHeight="1" x14ac:dyDescent="0.25">
      <c r="A1067" s="340" t="s">
        <v>453</v>
      </c>
      <c r="B1067" s="337"/>
      <c r="C1067" s="291">
        <v>723</v>
      </c>
      <c r="D1067" s="341">
        <v>0</v>
      </c>
      <c r="E1067" s="341"/>
      <c r="F1067" s="291">
        <v>723</v>
      </c>
    </row>
    <row r="1068" spans="1:6" ht="15" customHeight="1" x14ac:dyDescent="0.25">
      <c r="A1068" s="340" t="s">
        <v>454</v>
      </c>
      <c r="B1068" s="337"/>
      <c r="C1068" s="291">
        <v>723</v>
      </c>
      <c r="D1068" s="341">
        <v>0</v>
      </c>
      <c r="E1068" s="341"/>
      <c r="F1068" s="291">
        <v>723</v>
      </c>
    </row>
    <row r="1069" spans="1:6" ht="15" customHeight="1" x14ac:dyDescent="0.25">
      <c r="A1069" s="340" t="s">
        <v>800</v>
      </c>
      <c r="B1069" s="337"/>
      <c r="C1069" s="291">
        <v>2036</v>
      </c>
      <c r="D1069" s="341">
        <v>0</v>
      </c>
      <c r="E1069" s="341"/>
      <c r="F1069" s="291">
        <v>2036</v>
      </c>
    </row>
    <row r="1070" spans="1:6" ht="15" customHeight="1" x14ac:dyDescent="0.25">
      <c r="A1070" s="340" t="s">
        <v>801</v>
      </c>
      <c r="B1070" s="337"/>
      <c r="C1070" s="291">
        <v>2036</v>
      </c>
      <c r="D1070" s="341">
        <v>0</v>
      </c>
      <c r="E1070" s="341"/>
      <c r="F1070" s="291">
        <v>2036</v>
      </c>
    </row>
    <row r="1071" spans="1:6" ht="14.25" customHeight="1" x14ac:dyDescent="0.25"/>
    <row r="1072" spans="1:6" ht="15" customHeight="1" x14ac:dyDescent="0.25">
      <c r="A1072" s="336" t="s">
        <v>856</v>
      </c>
      <c r="B1072" s="337"/>
      <c r="C1072" s="337"/>
      <c r="D1072" s="337"/>
      <c r="E1072" s="337"/>
      <c r="F1072" s="337"/>
    </row>
    <row r="1073" spans="1:6" ht="15" customHeight="1" x14ac:dyDescent="0.25">
      <c r="A1073" s="336" t="s">
        <v>439</v>
      </c>
      <c r="B1073" s="337"/>
      <c r="C1073" s="293">
        <v>14783</v>
      </c>
      <c r="D1073" s="338">
        <v>0</v>
      </c>
      <c r="E1073" s="338"/>
      <c r="F1073" s="293">
        <v>14783</v>
      </c>
    </row>
    <row r="1074" spans="1:6" ht="15" customHeight="1" x14ac:dyDescent="0.25">
      <c r="A1074" s="340" t="s">
        <v>448</v>
      </c>
      <c r="B1074" s="337"/>
      <c r="C1074" s="291">
        <v>6579</v>
      </c>
      <c r="D1074" s="341">
        <v>0</v>
      </c>
      <c r="E1074" s="341"/>
      <c r="F1074" s="291">
        <v>6579</v>
      </c>
    </row>
    <row r="1075" spans="1:6" ht="15" customHeight="1" x14ac:dyDescent="0.25">
      <c r="A1075" s="340" t="s">
        <v>449</v>
      </c>
      <c r="B1075" s="337"/>
      <c r="C1075" s="291">
        <v>5137</v>
      </c>
      <c r="D1075" s="341">
        <v>0</v>
      </c>
      <c r="E1075" s="341"/>
      <c r="F1075" s="291">
        <v>5137</v>
      </c>
    </row>
    <row r="1076" spans="1:6" ht="15" customHeight="1" x14ac:dyDescent="0.25">
      <c r="A1076" s="340" t="s">
        <v>450</v>
      </c>
      <c r="B1076" s="337"/>
      <c r="C1076" s="291">
        <v>1442</v>
      </c>
      <c r="D1076" s="341">
        <v>0</v>
      </c>
      <c r="E1076" s="341"/>
      <c r="F1076" s="291">
        <v>1442</v>
      </c>
    </row>
    <row r="1077" spans="1:6" ht="15" customHeight="1" x14ac:dyDescent="0.25">
      <c r="A1077" s="340" t="s">
        <v>440</v>
      </c>
      <c r="B1077" s="337"/>
      <c r="C1077" s="291">
        <v>7854</v>
      </c>
      <c r="D1077" s="341">
        <v>0</v>
      </c>
      <c r="E1077" s="341"/>
      <c r="F1077" s="291">
        <v>7854</v>
      </c>
    </row>
    <row r="1078" spans="1:6" ht="15" customHeight="1" x14ac:dyDescent="0.25">
      <c r="A1078" s="340" t="s">
        <v>442</v>
      </c>
      <c r="B1078" s="337"/>
      <c r="C1078" s="291">
        <v>6345</v>
      </c>
      <c r="D1078" s="341">
        <v>0</v>
      </c>
      <c r="E1078" s="341"/>
      <c r="F1078" s="291">
        <v>6345</v>
      </c>
    </row>
    <row r="1079" spans="1:6" ht="30" customHeight="1" x14ac:dyDescent="0.25">
      <c r="A1079" s="340" t="s">
        <v>445</v>
      </c>
      <c r="B1079" s="337"/>
      <c r="C1079" s="291">
        <v>1509</v>
      </c>
      <c r="D1079" s="341">
        <v>0</v>
      </c>
      <c r="E1079" s="341"/>
      <c r="F1079" s="291">
        <v>1509</v>
      </c>
    </row>
    <row r="1080" spans="1:6" ht="15" customHeight="1" x14ac:dyDescent="0.25">
      <c r="A1080" s="340" t="s">
        <v>453</v>
      </c>
      <c r="B1080" s="337"/>
      <c r="C1080" s="291">
        <v>350</v>
      </c>
      <c r="D1080" s="341">
        <v>0</v>
      </c>
      <c r="E1080" s="341"/>
      <c r="F1080" s="291">
        <v>350</v>
      </c>
    </row>
    <row r="1081" spans="1:6" ht="15" customHeight="1" x14ac:dyDescent="0.25">
      <c r="A1081" s="340" t="s">
        <v>454</v>
      </c>
      <c r="B1081" s="337"/>
      <c r="C1081" s="291">
        <v>350</v>
      </c>
      <c r="D1081" s="341">
        <v>0</v>
      </c>
      <c r="E1081" s="341"/>
      <c r="F1081" s="291">
        <v>350</v>
      </c>
    </row>
    <row r="1082" spans="1:6" ht="14.25" customHeight="1" x14ac:dyDescent="0.25"/>
    <row r="1083" spans="1:6" ht="15" customHeight="1" x14ac:dyDescent="0.25">
      <c r="A1083" s="336" t="s">
        <v>857</v>
      </c>
      <c r="B1083" s="337"/>
      <c r="C1083" s="337"/>
      <c r="D1083" s="337"/>
      <c r="E1083" s="337"/>
      <c r="F1083" s="337"/>
    </row>
    <row r="1084" spans="1:6" ht="15" customHeight="1" x14ac:dyDescent="0.25">
      <c r="A1084" s="336" t="s">
        <v>439</v>
      </c>
      <c r="B1084" s="337"/>
      <c r="C1084" s="293">
        <v>88478</v>
      </c>
      <c r="D1084" s="338">
        <v>0</v>
      </c>
      <c r="E1084" s="338"/>
      <c r="F1084" s="293">
        <v>88478</v>
      </c>
    </row>
    <row r="1085" spans="1:6" ht="15" customHeight="1" x14ac:dyDescent="0.25">
      <c r="A1085" s="340" t="s">
        <v>448</v>
      </c>
      <c r="B1085" s="337"/>
      <c r="C1085" s="291">
        <v>62023</v>
      </c>
      <c r="D1085" s="341">
        <v>0</v>
      </c>
      <c r="E1085" s="341"/>
      <c r="F1085" s="291">
        <v>62023</v>
      </c>
    </row>
    <row r="1086" spans="1:6" ht="15" customHeight="1" x14ac:dyDescent="0.25">
      <c r="A1086" s="340" t="s">
        <v>449</v>
      </c>
      <c r="B1086" s="337"/>
      <c r="C1086" s="291">
        <v>48590</v>
      </c>
      <c r="D1086" s="341">
        <v>0</v>
      </c>
      <c r="E1086" s="341"/>
      <c r="F1086" s="291">
        <v>48590</v>
      </c>
    </row>
    <row r="1087" spans="1:6" ht="15" customHeight="1" x14ac:dyDescent="0.25">
      <c r="A1087" s="340" t="s">
        <v>450</v>
      </c>
      <c r="B1087" s="337"/>
      <c r="C1087" s="291">
        <v>13433</v>
      </c>
      <c r="D1087" s="341">
        <v>0</v>
      </c>
      <c r="E1087" s="341"/>
      <c r="F1087" s="291">
        <v>13433</v>
      </c>
    </row>
    <row r="1088" spans="1:6" ht="15" customHeight="1" x14ac:dyDescent="0.25">
      <c r="A1088" s="340" t="s">
        <v>440</v>
      </c>
      <c r="B1088" s="337"/>
      <c r="C1088" s="291">
        <v>26455</v>
      </c>
      <c r="D1088" s="341">
        <v>0</v>
      </c>
      <c r="E1088" s="341"/>
      <c r="F1088" s="291">
        <v>26455</v>
      </c>
    </row>
    <row r="1089" spans="1:6" ht="15" customHeight="1" x14ac:dyDescent="0.25">
      <c r="A1089" s="340" t="s">
        <v>441</v>
      </c>
      <c r="B1089" s="337"/>
      <c r="C1089" s="291">
        <v>228</v>
      </c>
      <c r="D1089" s="341">
        <v>0</v>
      </c>
      <c r="E1089" s="341"/>
      <c r="F1089" s="291">
        <v>228</v>
      </c>
    </row>
    <row r="1090" spans="1:6" ht="15" customHeight="1" x14ac:dyDescent="0.25">
      <c r="A1090" s="340" t="s">
        <v>442</v>
      </c>
      <c r="B1090" s="337"/>
      <c r="C1090" s="291">
        <v>9468</v>
      </c>
      <c r="D1090" s="341">
        <v>0</v>
      </c>
      <c r="E1090" s="341"/>
      <c r="F1090" s="291">
        <v>9468</v>
      </c>
    </row>
    <row r="1091" spans="1:6" ht="30" customHeight="1" x14ac:dyDescent="0.25">
      <c r="A1091" s="340" t="s">
        <v>445</v>
      </c>
      <c r="B1091" s="337"/>
      <c r="C1091" s="291">
        <v>16759</v>
      </c>
      <c r="D1091" s="341">
        <v>0</v>
      </c>
      <c r="E1091" s="341"/>
      <c r="F1091" s="291">
        <v>16759</v>
      </c>
    </row>
    <row r="1092" spans="1:6" ht="14.25" customHeight="1" x14ac:dyDescent="0.25"/>
    <row r="1093" spans="1:6" ht="15" customHeight="1" x14ac:dyDescent="0.25">
      <c r="A1093" s="336" t="s">
        <v>858</v>
      </c>
      <c r="B1093" s="337"/>
      <c r="C1093" s="337"/>
      <c r="D1093" s="337"/>
      <c r="E1093" s="337"/>
      <c r="F1093" s="337"/>
    </row>
    <row r="1094" spans="1:6" ht="15" customHeight="1" x14ac:dyDescent="0.25">
      <c r="A1094" s="336" t="s">
        <v>439</v>
      </c>
      <c r="B1094" s="337"/>
      <c r="C1094" s="293">
        <v>951976</v>
      </c>
      <c r="D1094" s="338">
        <v>0</v>
      </c>
      <c r="E1094" s="338"/>
      <c r="F1094" s="293">
        <v>951976</v>
      </c>
    </row>
    <row r="1095" spans="1:6" ht="15" customHeight="1" x14ac:dyDescent="0.25">
      <c r="A1095" s="340" t="s">
        <v>448</v>
      </c>
      <c r="B1095" s="337"/>
      <c r="C1095" s="291">
        <v>806038</v>
      </c>
      <c r="D1095" s="341">
        <v>0</v>
      </c>
      <c r="E1095" s="341"/>
      <c r="F1095" s="291">
        <v>806038</v>
      </c>
    </row>
    <row r="1096" spans="1:6" ht="15" customHeight="1" x14ac:dyDescent="0.25">
      <c r="A1096" s="340" t="s">
        <v>449</v>
      </c>
      <c r="B1096" s="337"/>
      <c r="C1096" s="291">
        <v>627379</v>
      </c>
      <c r="D1096" s="341">
        <v>0</v>
      </c>
      <c r="E1096" s="341"/>
      <c r="F1096" s="291">
        <v>627379</v>
      </c>
    </row>
    <row r="1097" spans="1:6" ht="15" customHeight="1" x14ac:dyDescent="0.25">
      <c r="A1097" s="340" t="s">
        <v>450</v>
      </c>
      <c r="B1097" s="337"/>
      <c r="C1097" s="291">
        <v>178659</v>
      </c>
      <c r="D1097" s="341">
        <v>0</v>
      </c>
      <c r="E1097" s="341"/>
      <c r="F1097" s="291">
        <v>178659</v>
      </c>
    </row>
    <row r="1098" spans="1:6" ht="15" customHeight="1" x14ac:dyDescent="0.25">
      <c r="A1098" s="340" t="s">
        <v>440</v>
      </c>
      <c r="B1098" s="337"/>
      <c r="C1098" s="291">
        <v>136718</v>
      </c>
      <c r="D1098" s="341">
        <v>0</v>
      </c>
      <c r="E1098" s="341"/>
      <c r="F1098" s="291">
        <v>136718</v>
      </c>
    </row>
    <row r="1099" spans="1:6" ht="15" customHeight="1" x14ac:dyDescent="0.25">
      <c r="A1099" s="340" t="s">
        <v>441</v>
      </c>
      <c r="B1099" s="337"/>
      <c r="C1099" s="291">
        <v>8873</v>
      </c>
      <c r="D1099" s="341">
        <v>0</v>
      </c>
      <c r="E1099" s="341"/>
      <c r="F1099" s="291">
        <v>8873</v>
      </c>
    </row>
    <row r="1100" spans="1:6" ht="15" customHeight="1" x14ac:dyDescent="0.25">
      <c r="A1100" s="340" t="s">
        <v>442</v>
      </c>
      <c r="B1100" s="337"/>
      <c r="C1100" s="291">
        <v>94695</v>
      </c>
      <c r="D1100" s="341">
        <v>0</v>
      </c>
      <c r="E1100" s="341"/>
      <c r="F1100" s="291">
        <v>94695</v>
      </c>
    </row>
    <row r="1101" spans="1:6" ht="30" customHeight="1" x14ac:dyDescent="0.25">
      <c r="A1101" s="340" t="s">
        <v>445</v>
      </c>
      <c r="B1101" s="337"/>
      <c r="C1101" s="291">
        <v>33150</v>
      </c>
      <c r="D1101" s="341">
        <v>0</v>
      </c>
      <c r="E1101" s="341"/>
      <c r="F1101" s="291">
        <v>33150</v>
      </c>
    </row>
    <row r="1102" spans="1:6" ht="15" customHeight="1" x14ac:dyDescent="0.25">
      <c r="A1102" s="340" t="s">
        <v>453</v>
      </c>
      <c r="B1102" s="337"/>
      <c r="C1102" s="291">
        <v>9220</v>
      </c>
      <c r="D1102" s="341">
        <v>0</v>
      </c>
      <c r="E1102" s="341"/>
      <c r="F1102" s="291">
        <v>9220</v>
      </c>
    </row>
    <row r="1103" spans="1:6" ht="15" customHeight="1" x14ac:dyDescent="0.25">
      <c r="A1103" s="340" t="s">
        <v>763</v>
      </c>
      <c r="B1103" s="337"/>
      <c r="C1103" s="291">
        <v>420</v>
      </c>
      <c r="D1103" s="341">
        <v>0</v>
      </c>
      <c r="E1103" s="341"/>
      <c r="F1103" s="291">
        <v>420</v>
      </c>
    </row>
    <row r="1104" spans="1:6" ht="15" customHeight="1" x14ac:dyDescent="0.25">
      <c r="A1104" s="340" t="s">
        <v>454</v>
      </c>
      <c r="B1104" s="337"/>
      <c r="C1104" s="291">
        <v>8800</v>
      </c>
      <c r="D1104" s="341">
        <v>0</v>
      </c>
      <c r="E1104" s="341"/>
      <c r="F1104" s="291">
        <v>8800</v>
      </c>
    </row>
    <row r="1105" spans="1:6" ht="14.25" customHeight="1" x14ac:dyDescent="0.25"/>
    <row r="1106" spans="1:6" ht="15" customHeight="1" x14ac:dyDescent="0.25">
      <c r="A1106" s="336" t="s">
        <v>868</v>
      </c>
      <c r="B1106" s="337"/>
      <c r="C1106" s="337"/>
      <c r="D1106" s="337"/>
      <c r="E1106" s="337"/>
      <c r="F1106" s="337"/>
    </row>
    <row r="1107" spans="1:6" ht="15" customHeight="1" x14ac:dyDescent="0.25">
      <c r="A1107" s="336" t="s">
        <v>439</v>
      </c>
      <c r="B1107" s="337"/>
      <c r="C1107" s="293">
        <v>862</v>
      </c>
      <c r="D1107" s="338">
        <v>0</v>
      </c>
      <c r="E1107" s="338"/>
      <c r="F1107" s="293">
        <v>862</v>
      </c>
    </row>
    <row r="1108" spans="1:6" ht="15" customHeight="1" x14ac:dyDescent="0.25">
      <c r="A1108" s="340" t="s">
        <v>448</v>
      </c>
      <c r="B1108" s="337"/>
      <c r="C1108" s="291">
        <v>862</v>
      </c>
      <c r="D1108" s="341">
        <v>0</v>
      </c>
      <c r="E1108" s="341"/>
      <c r="F1108" s="291">
        <v>862</v>
      </c>
    </row>
    <row r="1109" spans="1:6" ht="15" customHeight="1" x14ac:dyDescent="0.25">
      <c r="A1109" s="340" t="s">
        <v>449</v>
      </c>
      <c r="B1109" s="337"/>
      <c r="C1109" s="291">
        <v>697</v>
      </c>
      <c r="D1109" s="341">
        <v>0</v>
      </c>
      <c r="E1109" s="341"/>
      <c r="F1109" s="291">
        <v>697</v>
      </c>
    </row>
    <row r="1110" spans="1:6" ht="15" customHeight="1" x14ac:dyDescent="0.25">
      <c r="A1110" s="340" t="s">
        <v>450</v>
      </c>
      <c r="B1110" s="337"/>
      <c r="C1110" s="291">
        <v>165</v>
      </c>
      <c r="D1110" s="341">
        <v>0</v>
      </c>
      <c r="E1110" s="341"/>
      <c r="F1110" s="291">
        <v>165</v>
      </c>
    </row>
    <row r="1111" spans="1:6" ht="14.25" customHeight="1" x14ac:dyDescent="0.25"/>
    <row r="1112" spans="1:6" ht="15" customHeight="1" x14ac:dyDescent="0.25">
      <c r="A1112" s="336" t="s">
        <v>859</v>
      </c>
      <c r="B1112" s="337"/>
      <c r="C1112" s="337"/>
      <c r="D1112" s="337"/>
      <c r="E1112" s="337"/>
      <c r="F1112" s="337"/>
    </row>
    <row r="1113" spans="1:6" ht="15" customHeight="1" x14ac:dyDescent="0.25">
      <c r="A1113" s="336" t="s">
        <v>439</v>
      </c>
      <c r="B1113" s="337"/>
      <c r="C1113" s="293">
        <v>11200</v>
      </c>
      <c r="D1113" s="338">
        <v>0</v>
      </c>
      <c r="E1113" s="338"/>
      <c r="F1113" s="293">
        <v>11200</v>
      </c>
    </row>
    <row r="1114" spans="1:6" ht="15" customHeight="1" x14ac:dyDescent="0.25">
      <c r="A1114" s="340" t="s">
        <v>800</v>
      </c>
      <c r="B1114" s="337"/>
      <c r="C1114" s="291">
        <v>11200</v>
      </c>
      <c r="D1114" s="341">
        <v>0</v>
      </c>
      <c r="E1114" s="341"/>
      <c r="F1114" s="291">
        <v>11200</v>
      </c>
    </row>
    <row r="1115" spans="1:6" ht="15" customHeight="1" x14ac:dyDescent="0.25">
      <c r="A1115" s="340" t="s">
        <v>801</v>
      </c>
      <c r="B1115" s="337"/>
      <c r="C1115" s="291">
        <v>6200</v>
      </c>
      <c r="D1115" s="341">
        <v>0</v>
      </c>
      <c r="E1115" s="341"/>
      <c r="F1115" s="291">
        <v>6200</v>
      </c>
    </row>
    <row r="1116" spans="1:6" ht="15" customHeight="1" x14ac:dyDescent="0.25">
      <c r="A1116" s="340" t="s">
        <v>802</v>
      </c>
      <c r="B1116" s="337"/>
      <c r="C1116" s="291">
        <v>5000</v>
      </c>
      <c r="D1116" s="341">
        <v>0</v>
      </c>
      <c r="E1116" s="341"/>
      <c r="F1116" s="291">
        <v>5000</v>
      </c>
    </row>
    <row r="1117" spans="1:6" ht="14.25" customHeight="1" x14ac:dyDescent="0.25"/>
    <row r="1118" spans="1:6" ht="15" customHeight="1" x14ac:dyDescent="0.25">
      <c r="A1118" s="336" t="s">
        <v>860</v>
      </c>
      <c r="B1118" s="337"/>
      <c r="C1118" s="337"/>
      <c r="D1118" s="337"/>
      <c r="E1118" s="337"/>
      <c r="F1118" s="337"/>
    </row>
    <row r="1119" spans="1:6" ht="15" customHeight="1" x14ac:dyDescent="0.25">
      <c r="A1119" s="336" t="s">
        <v>439</v>
      </c>
      <c r="B1119" s="337"/>
      <c r="C1119" s="293">
        <v>245000</v>
      </c>
      <c r="D1119" s="338">
        <v>0</v>
      </c>
      <c r="E1119" s="338"/>
      <c r="F1119" s="293">
        <v>245000</v>
      </c>
    </row>
    <row r="1120" spans="1:6" ht="15" customHeight="1" x14ac:dyDescent="0.25">
      <c r="A1120" s="340" t="s">
        <v>800</v>
      </c>
      <c r="B1120" s="337"/>
      <c r="C1120" s="291">
        <v>245000</v>
      </c>
      <c r="D1120" s="341">
        <v>0</v>
      </c>
      <c r="E1120" s="341"/>
      <c r="F1120" s="291">
        <v>245000</v>
      </c>
    </row>
    <row r="1121" spans="1:6" ht="15" customHeight="1" x14ac:dyDescent="0.25">
      <c r="A1121" s="340" t="s">
        <v>801</v>
      </c>
      <c r="B1121" s="337"/>
      <c r="C1121" s="291">
        <v>245000</v>
      </c>
      <c r="D1121" s="341">
        <v>0</v>
      </c>
      <c r="E1121" s="341"/>
      <c r="F1121" s="291">
        <v>245000</v>
      </c>
    </row>
    <row r="1122" spans="1:6" ht="14.25" customHeight="1" x14ac:dyDescent="0.25"/>
    <row r="1123" spans="1:6" ht="15" customHeight="1" x14ac:dyDescent="0.25">
      <c r="A1123" s="336" t="s">
        <v>475</v>
      </c>
      <c r="B1123" s="337"/>
      <c r="C1123" s="337"/>
      <c r="D1123" s="337"/>
      <c r="E1123" s="337"/>
      <c r="F1123" s="337"/>
    </row>
    <row r="1124" spans="1:6" ht="15" customHeight="1" x14ac:dyDescent="0.25">
      <c r="A1124" s="336" t="s">
        <v>439</v>
      </c>
      <c r="B1124" s="337"/>
      <c r="C1124" s="293">
        <v>4926440</v>
      </c>
      <c r="D1124" s="338">
        <v>0</v>
      </c>
      <c r="E1124" s="338"/>
      <c r="F1124" s="293">
        <v>4926440</v>
      </c>
    </row>
    <row r="1125" spans="1:6" ht="15" customHeight="1" x14ac:dyDescent="0.25">
      <c r="A1125" s="340" t="s">
        <v>861</v>
      </c>
      <c r="B1125" s="337"/>
      <c r="C1125" s="291">
        <v>4926440</v>
      </c>
      <c r="D1125" s="341">
        <v>0</v>
      </c>
      <c r="E1125" s="341"/>
      <c r="F1125" s="291">
        <v>4926440</v>
      </c>
    </row>
    <row r="1126" spans="1:6" ht="14.25" customHeight="1" x14ac:dyDescent="0.25"/>
    <row r="1127" spans="1:6" ht="15" customHeight="1" x14ac:dyDescent="0.25">
      <c r="A1127" s="336" t="s">
        <v>151</v>
      </c>
      <c r="B1127" s="337"/>
      <c r="C1127" s="337"/>
      <c r="D1127" s="337"/>
      <c r="E1127" s="337"/>
      <c r="F1127" s="337"/>
    </row>
    <row r="1128" spans="1:6" ht="15" customHeight="1" x14ac:dyDescent="0.25">
      <c r="A1128" s="340" t="s">
        <v>439</v>
      </c>
      <c r="B1128" s="337"/>
      <c r="C1128" s="291">
        <v>556267</v>
      </c>
      <c r="D1128" s="341">
        <v>10128</v>
      </c>
      <c r="E1128" s="339"/>
      <c r="F1128" s="291">
        <v>566395</v>
      </c>
    </row>
    <row r="1129" spans="1:6" ht="15" customHeight="1" x14ac:dyDescent="0.25">
      <c r="A1129" s="340" t="s">
        <v>862</v>
      </c>
      <c r="B1129" s="337"/>
      <c r="C1129" s="291">
        <v>556267</v>
      </c>
      <c r="D1129" s="341">
        <v>10128</v>
      </c>
      <c r="E1129" s="339"/>
      <c r="F1129" s="291">
        <v>566395</v>
      </c>
    </row>
    <row r="1130" spans="1:6" ht="14.25" customHeight="1" x14ac:dyDescent="0.25"/>
    <row r="1131" spans="1:6" ht="15" customHeight="1" x14ac:dyDescent="0.25">
      <c r="A1131" s="342" t="s">
        <v>863</v>
      </c>
      <c r="B1131" s="337"/>
      <c r="C1131" s="337"/>
      <c r="D1131" s="337"/>
      <c r="E1131" s="337"/>
      <c r="F1131" s="337"/>
    </row>
    <row r="1132" spans="1:6" ht="15" customHeight="1" x14ac:dyDescent="0.25">
      <c r="A1132" s="343" t="s">
        <v>862</v>
      </c>
      <c r="B1132" s="337"/>
      <c r="C1132" s="294">
        <v>491267</v>
      </c>
      <c r="D1132" s="344">
        <v>10128</v>
      </c>
      <c r="E1132" s="339"/>
      <c r="F1132" s="294">
        <v>501395</v>
      </c>
    </row>
    <row r="1133" spans="1:6" ht="14.25" customHeight="1" x14ac:dyDescent="0.25">
      <c r="A1133" s="295"/>
      <c r="B1133" s="295"/>
      <c r="C1133" s="295"/>
      <c r="D1133" s="295"/>
      <c r="E1133" s="295"/>
      <c r="F1133" s="295"/>
    </row>
    <row r="1134" spans="1:6" ht="15" customHeight="1" x14ac:dyDescent="0.25">
      <c r="A1134" s="342" t="s">
        <v>864</v>
      </c>
      <c r="B1134" s="337"/>
      <c r="C1134" s="337"/>
      <c r="D1134" s="337"/>
      <c r="E1134" s="337"/>
      <c r="F1134" s="337"/>
    </row>
    <row r="1135" spans="1:6" ht="15" customHeight="1" x14ac:dyDescent="0.25">
      <c r="A1135" s="343" t="s">
        <v>862</v>
      </c>
      <c r="B1135" s="337"/>
      <c r="C1135" s="294">
        <v>50000</v>
      </c>
      <c r="D1135" s="344">
        <v>0</v>
      </c>
      <c r="E1135" s="349"/>
      <c r="F1135" s="294">
        <v>50000</v>
      </c>
    </row>
    <row r="1136" spans="1:6" ht="14.25" customHeight="1" x14ac:dyDescent="0.25">
      <c r="A1136" s="295"/>
      <c r="B1136" s="295"/>
      <c r="C1136" s="295"/>
      <c r="D1136" s="295"/>
      <c r="E1136" s="295"/>
      <c r="F1136" s="295"/>
    </row>
    <row r="1137" spans="1:6" ht="15" customHeight="1" x14ac:dyDescent="0.25">
      <c r="A1137" s="342" t="s">
        <v>865</v>
      </c>
      <c r="B1137" s="337"/>
      <c r="C1137" s="337"/>
      <c r="D1137" s="337"/>
      <c r="E1137" s="337"/>
      <c r="F1137" s="337"/>
    </row>
    <row r="1138" spans="1:6" ht="15" customHeight="1" x14ac:dyDescent="0.25">
      <c r="A1138" s="343" t="s">
        <v>862</v>
      </c>
      <c r="B1138" s="337"/>
      <c r="C1138" s="294">
        <v>15000</v>
      </c>
      <c r="D1138" s="344">
        <v>0</v>
      </c>
      <c r="E1138" s="349"/>
      <c r="F1138" s="294">
        <v>15000</v>
      </c>
    </row>
    <row r="1139" spans="1:6" ht="14.25" customHeight="1" x14ac:dyDescent="0.25"/>
    <row r="1140" spans="1:6" ht="15" customHeight="1" x14ac:dyDescent="0.25">
      <c r="A1140" s="336" t="s">
        <v>158</v>
      </c>
      <c r="B1140" s="337"/>
      <c r="C1140" s="337"/>
      <c r="D1140" s="337"/>
      <c r="E1140" s="337"/>
      <c r="F1140" s="337"/>
    </row>
    <row r="1141" spans="1:6" ht="15" customHeight="1" x14ac:dyDescent="0.25">
      <c r="A1141" s="340" t="s">
        <v>476</v>
      </c>
      <c r="B1141" s="337"/>
      <c r="C1141" s="291">
        <v>600000</v>
      </c>
      <c r="D1141" s="341">
        <v>0</v>
      </c>
      <c r="E1141" s="341"/>
      <c r="F1141" s="291">
        <v>600000</v>
      </c>
    </row>
    <row r="1142" spans="1:6" ht="14.25" customHeight="1" x14ac:dyDescent="0.25"/>
    <row r="1143" spans="1:6" ht="15" customHeight="1" x14ac:dyDescent="0.25">
      <c r="A1143" s="336" t="s">
        <v>477</v>
      </c>
      <c r="B1143" s="337"/>
      <c r="C1143" s="337"/>
      <c r="D1143" s="337"/>
      <c r="E1143" s="337"/>
      <c r="F1143" s="337"/>
    </row>
    <row r="1144" spans="1:6" ht="15" customHeight="1" x14ac:dyDescent="0.25">
      <c r="A1144" s="336" t="s">
        <v>439</v>
      </c>
      <c r="B1144" s="337"/>
      <c r="C1144" s="293">
        <v>57066563</v>
      </c>
      <c r="D1144" s="338">
        <v>971506</v>
      </c>
      <c r="E1144" s="339"/>
      <c r="F1144" s="293">
        <v>58038069</v>
      </c>
    </row>
    <row r="1145" spans="1:6" ht="15" customHeight="1" x14ac:dyDescent="0.25">
      <c r="A1145" s="340" t="s">
        <v>448</v>
      </c>
      <c r="B1145" s="337"/>
      <c r="C1145" s="296">
        <v>25162121</v>
      </c>
      <c r="D1145" s="345">
        <v>33744</v>
      </c>
      <c r="E1145" s="346"/>
      <c r="F1145" s="296">
        <v>25195865</v>
      </c>
    </row>
    <row r="1146" spans="1:6" ht="15" customHeight="1" x14ac:dyDescent="0.25">
      <c r="A1146" s="347" t="s">
        <v>449</v>
      </c>
      <c r="B1146" s="348"/>
      <c r="C1146" s="296">
        <v>19598804</v>
      </c>
      <c r="D1146" s="345">
        <v>29522</v>
      </c>
      <c r="E1146" s="346"/>
      <c r="F1146" s="296">
        <v>19628326</v>
      </c>
    </row>
    <row r="1147" spans="1:6" ht="15" customHeight="1" x14ac:dyDescent="0.25">
      <c r="A1147" s="347" t="s">
        <v>450</v>
      </c>
      <c r="B1147" s="348"/>
      <c r="C1147" s="296">
        <v>5563317</v>
      </c>
      <c r="D1147" s="345">
        <v>4222</v>
      </c>
      <c r="E1147" s="346"/>
      <c r="F1147" s="296">
        <v>5567539</v>
      </c>
    </row>
    <row r="1148" spans="1:6" ht="15" customHeight="1" x14ac:dyDescent="0.25">
      <c r="A1148" s="340" t="s">
        <v>440</v>
      </c>
      <c r="B1148" s="337"/>
      <c r="C1148" s="296">
        <v>14425488</v>
      </c>
      <c r="D1148" s="345">
        <v>-26261</v>
      </c>
      <c r="E1148" s="346"/>
      <c r="F1148" s="296">
        <v>14399227</v>
      </c>
    </row>
    <row r="1149" spans="1:6" ht="15" customHeight="1" x14ac:dyDescent="0.25">
      <c r="A1149" s="347" t="s">
        <v>441</v>
      </c>
      <c r="B1149" s="348"/>
      <c r="C1149" s="296">
        <v>201827</v>
      </c>
      <c r="D1149" s="345">
        <v>8310</v>
      </c>
      <c r="E1149" s="346"/>
      <c r="F1149" s="296">
        <v>210137</v>
      </c>
    </row>
    <row r="1150" spans="1:6" ht="15" customHeight="1" x14ac:dyDescent="0.25">
      <c r="A1150" s="347" t="s">
        <v>442</v>
      </c>
      <c r="B1150" s="348"/>
      <c r="C1150" s="296">
        <v>10849256</v>
      </c>
      <c r="D1150" s="345">
        <v>-121738</v>
      </c>
      <c r="E1150" s="346"/>
      <c r="F1150" s="296">
        <v>10727518</v>
      </c>
    </row>
    <row r="1151" spans="1:6" ht="15" customHeight="1" x14ac:dyDescent="0.25">
      <c r="A1151" s="350" t="s">
        <v>760</v>
      </c>
      <c r="B1151" s="351"/>
      <c r="C1151" s="296">
        <v>372681</v>
      </c>
      <c r="D1151" s="345">
        <v>-195778</v>
      </c>
      <c r="E1151" s="346"/>
      <c r="F1151" s="296">
        <v>176903</v>
      </c>
    </row>
    <row r="1152" spans="1:6" ht="30" customHeight="1" x14ac:dyDescent="0.25">
      <c r="A1152" s="347" t="s">
        <v>445</v>
      </c>
      <c r="B1152" s="348"/>
      <c r="C1152" s="296">
        <v>3161745</v>
      </c>
      <c r="D1152" s="345">
        <v>86867</v>
      </c>
      <c r="E1152" s="346"/>
      <c r="F1152" s="296">
        <v>3248612</v>
      </c>
    </row>
    <row r="1153" spans="1:6" ht="15" customHeight="1" x14ac:dyDescent="0.25">
      <c r="A1153" s="347" t="s">
        <v>807</v>
      </c>
      <c r="B1153" s="348"/>
      <c r="C1153" s="296">
        <v>18530</v>
      </c>
      <c r="D1153" s="345">
        <v>-200</v>
      </c>
      <c r="E1153" s="346"/>
      <c r="F1153" s="296">
        <v>18330</v>
      </c>
    </row>
    <row r="1154" spans="1:6" ht="15" customHeight="1" x14ac:dyDescent="0.25">
      <c r="A1154" s="347" t="s">
        <v>466</v>
      </c>
      <c r="B1154" s="348"/>
      <c r="C1154" s="296">
        <v>194130</v>
      </c>
      <c r="D1154" s="345">
        <v>500</v>
      </c>
      <c r="E1154" s="346"/>
      <c r="F1154" s="296">
        <v>194630</v>
      </c>
    </row>
    <row r="1155" spans="1:6" ht="15" customHeight="1" x14ac:dyDescent="0.25">
      <c r="A1155" s="340" t="s">
        <v>451</v>
      </c>
      <c r="B1155" s="337"/>
      <c r="C1155" s="296">
        <v>3998244</v>
      </c>
      <c r="D1155" s="345">
        <v>160426</v>
      </c>
      <c r="E1155" s="346"/>
      <c r="F1155" s="296">
        <v>4158670</v>
      </c>
    </row>
    <row r="1156" spans="1:6" x14ac:dyDescent="0.25">
      <c r="A1156" s="347" t="s">
        <v>458</v>
      </c>
      <c r="B1156" s="348"/>
      <c r="C1156" s="296">
        <v>2681274</v>
      </c>
      <c r="D1156" s="345">
        <v>160426</v>
      </c>
      <c r="E1156" s="346"/>
      <c r="F1156" s="296">
        <v>2841700</v>
      </c>
    </row>
    <row r="1157" spans="1:6" ht="31.5" customHeight="1" x14ac:dyDescent="0.25">
      <c r="A1157" s="347" t="s">
        <v>452</v>
      </c>
      <c r="B1157" s="348"/>
      <c r="C1157" s="296">
        <v>1316970</v>
      </c>
      <c r="D1157" s="345">
        <v>0</v>
      </c>
      <c r="E1157" s="345"/>
      <c r="F1157" s="296">
        <v>1316970</v>
      </c>
    </row>
    <row r="1158" spans="1:6" ht="15" customHeight="1" x14ac:dyDescent="0.25">
      <c r="A1158" s="340" t="s">
        <v>761</v>
      </c>
      <c r="B1158" s="337"/>
      <c r="C1158" s="296">
        <v>150000</v>
      </c>
      <c r="D1158" s="345">
        <v>0</v>
      </c>
      <c r="E1158" s="345"/>
      <c r="F1158" s="296">
        <v>150000</v>
      </c>
    </row>
    <row r="1159" spans="1:6" ht="15" customHeight="1" x14ac:dyDescent="0.25">
      <c r="A1159" s="347" t="s">
        <v>762</v>
      </c>
      <c r="B1159" s="348"/>
      <c r="C1159" s="296">
        <v>150000</v>
      </c>
      <c r="D1159" s="345">
        <v>0</v>
      </c>
      <c r="E1159" s="345"/>
      <c r="F1159" s="296">
        <v>150000</v>
      </c>
    </row>
    <row r="1160" spans="1:6" ht="15" customHeight="1" x14ac:dyDescent="0.25">
      <c r="A1160" s="340" t="s">
        <v>453</v>
      </c>
      <c r="B1160" s="337"/>
      <c r="C1160" s="296">
        <v>3918042</v>
      </c>
      <c r="D1160" s="345">
        <v>545347</v>
      </c>
      <c r="E1160" s="346"/>
      <c r="F1160" s="296">
        <v>4463389</v>
      </c>
    </row>
    <row r="1161" spans="1:6" ht="15" customHeight="1" x14ac:dyDescent="0.25">
      <c r="A1161" s="347" t="s">
        <v>763</v>
      </c>
      <c r="B1161" s="348"/>
      <c r="C1161" s="296">
        <v>115366</v>
      </c>
      <c r="D1161" s="345">
        <v>4547</v>
      </c>
      <c r="E1161" s="346"/>
      <c r="F1161" s="296">
        <v>119913</v>
      </c>
    </row>
    <row r="1162" spans="1:6" ht="15" customHeight="1" x14ac:dyDescent="0.25">
      <c r="A1162" s="347" t="s">
        <v>454</v>
      </c>
      <c r="B1162" s="348"/>
      <c r="C1162" s="296">
        <v>3802676</v>
      </c>
      <c r="D1162" s="345">
        <v>540800</v>
      </c>
      <c r="E1162" s="346"/>
      <c r="F1162" s="296">
        <v>4343476</v>
      </c>
    </row>
    <row r="1163" spans="1:6" ht="15" customHeight="1" x14ac:dyDescent="0.25">
      <c r="A1163" s="340" t="s">
        <v>800</v>
      </c>
      <c r="B1163" s="337"/>
      <c r="C1163" s="296">
        <v>2302829</v>
      </c>
      <c r="D1163" s="345">
        <v>37772</v>
      </c>
      <c r="E1163" s="346"/>
      <c r="F1163" s="296">
        <v>2340601</v>
      </c>
    </row>
    <row r="1164" spans="1:6" ht="15" customHeight="1" x14ac:dyDescent="0.25">
      <c r="A1164" s="347" t="s">
        <v>801</v>
      </c>
      <c r="B1164" s="348"/>
      <c r="C1164" s="296">
        <v>1163967</v>
      </c>
      <c r="D1164" s="345">
        <v>37000</v>
      </c>
      <c r="E1164" s="346"/>
      <c r="F1164" s="296">
        <v>1200967</v>
      </c>
    </row>
    <row r="1165" spans="1:6" ht="15" customHeight="1" x14ac:dyDescent="0.25">
      <c r="A1165" s="347" t="s">
        <v>802</v>
      </c>
      <c r="B1165" s="348"/>
      <c r="C1165" s="296">
        <v>655810</v>
      </c>
      <c r="D1165" s="345">
        <v>0</v>
      </c>
      <c r="E1165" s="345"/>
      <c r="F1165" s="296">
        <v>655810</v>
      </c>
    </row>
    <row r="1166" spans="1:6" ht="30" customHeight="1" x14ac:dyDescent="0.25">
      <c r="A1166" s="347" t="s">
        <v>839</v>
      </c>
      <c r="B1166" s="348"/>
      <c r="C1166" s="296">
        <v>483052</v>
      </c>
      <c r="D1166" s="345">
        <v>772</v>
      </c>
      <c r="E1166" s="346"/>
      <c r="F1166" s="296">
        <v>483824</v>
      </c>
    </row>
    <row r="1167" spans="1:6" ht="30" customHeight="1" x14ac:dyDescent="0.25">
      <c r="A1167" s="340" t="s">
        <v>764</v>
      </c>
      <c r="B1167" s="337"/>
      <c r="C1167" s="296">
        <v>1027132</v>
      </c>
      <c r="D1167" s="345">
        <v>210350</v>
      </c>
      <c r="E1167" s="346"/>
      <c r="F1167" s="296">
        <v>1237482</v>
      </c>
    </row>
    <row r="1168" spans="1:6" ht="15" customHeight="1" x14ac:dyDescent="0.25">
      <c r="A1168" s="347" t="s">
        <v>765</v>
      </c>
      <c r="B1168" s="348"/>
      <c r="C1168" s="296">
        <v>1010154</v>
      </c>
      <c r="D1168" s="345">
        <v>38771</v>
      </c>
      <c r="E1168" s="346"/>
      <c r="F1168" s="296">
        <v>1048925</v>
      </c>
    </row>
    <row r="1169" spans="1:6" ht="15.75" customHeight="1" x14ac:dyDescent="0.25">
      <c r="A1169" s="350" t="s">
        <v>766</v>
      </c>
      <c r="B1169" s="351"/>
      <c r="C1169" s="296">
        <v>90</v>
      </c>
      <c r="D1169" s="345">
        <v>0</v>
      </c>
      <c r="E1169" s="345"/>
      <c r="F1169" s="296">
        <v>90</v>
      </c>
    </row>
    <row r="1170" spans="1:6" ht="15" customHeight="1" x14ac:dyDescent="0.25">
      <c r="A1170" s="347" t="s">
        <v>767</v>
      </c>
      <c r="B1170" s="348"/>
      <c r="C1170" s="296">
        <v>16978</v>
      </c>
      <c r="D1170" s="345">
        <v>171579</v>
      </c>
      <c r="E1170" s="346"/>
      <c r="F1170" s="296">
        <v>188557</v>
      </c>
    </row>
    <row r="1171" spans="1:6" ht="15" customHeight="1" x14ac:dyDescent="0.25">
      <c r="A1171" s="340" t="s">
        <v>861</v>
      </c>
      <c r="B1171" s="337"/>
      <c r="C1171" s="296">
        <v>4926440</v>
      </c>
      <c r="D1171" s="345">
        <v>0</v>
      </c>
      <c r="E1171" s="345"/>
      <c r="F1171" s="296">
        <v>4926440</v>
      </c>
    </row>
    <row r="1172" spans="1:6" ht="15" customHeight="1" x14ac:dyDescent="0.25">
      <c r="A1172" s="340" t="s">
        <v>862</v>
      </c>
      <c r="B1172" s="337"/>
      <c r="C1172" s="296">
        <v>556267</v>
      </c>
      <c r="D1172" s="345">
        <v>10128</v>
      </c>
      <c r="E1172" s="346"/>
      <c r="F1172" s="296">
        <v>566395</v>
      </c>
    </row>
    <row r="1173" spans="1:6" ht="15" customHeight="1" x14ac:dyDescent="0.25">
      <c r="A1173" s="340" t="s">
        <v>476</v>
      </c>
      <c r="B1173" s="337"/>
      <c r="C1173" s="296">
        <v>600000</v>
      </c>
      <c r="D1173" s="345">
        <v>0</v>
      </c>
      <c r="E1173" s="345"/>
      <c r="F1173" s="296">
        <v>600000</v>
      </c>
    </row>
    <row r="1174" spans="1:6" ht="15" customHeight="1" x14ac:dyDescent="0.25">
      <c r="E1174" s="352"/>
      <c r="F1174" s="339"/>
    </row>
    <row r="1176" spans="1:6" ht="18.75" x14ac:dyDescent="0.3">
      <c r="A1176" s="28" t="s">
        <v>128</v>
      </c>
      <c r="B1176" s="28"/>
      <c r="C1176" s="28"/>
      <c r="D1176" s="28" t="s">
        <v>129</v>
      </c>
      <c r="E1176" s="86"/>
      <c r="F1176" s="86"/>
    </row>
  </sheetData>
  <mergeCells count="1988">
    <mergeCell ref="A1172:B1172"/>
    <mergeCell ref="D1172:E1172"/>
    <mergeCell ref="A1173:B1173"/>
    <mergeCell ref="D1173:E1173"/>
    <mergeCell ref="E1174:F1174"/>
    <mergeCell ref="A1:B1"/>
    <mergeCell ref="A1169:B1169"/>
    <mergeCell ref="D1169:E1169"/>
    <mergeCell ref="A1170:B1170"/>
    <mergeCell ref="D1170:E1170"/>
    <mergeCell ref="A1171:B1171"/>
    <mergeCell ref="D1171:E1171"/>
    <mergeCell ref="A1166:B1166"/>
    <mergeCell ref="D1166:E1166"/>
    <mergeCell ref="A1167:B1167"/>
    <mergeCell ref="D1167:E1167"/>
    <mergeCell ref="A1168:B1168"/>
    <mergeCell ref="D1168:E1168"/>
    <mergeCell ref="A1163:B1163"/>
    <mergeCell ref="D1163:E1163"/>
    <mergeCell ref="A1164:B1164"/>
    <mergeCell ref="D1164:E1164"/>
    <mergeCell ref="A1165:B1165"/>
    <mergeCell ref="D1165:E1165"/>
    <mergeCell ref="A1160:B1160"/>
    <mergeCell ref="D1160:E1160"/>
    <mergeCell ref="A1161:B1161"/>
    <mergeCell ref="D1161:E1161"/>
    <mergeCell ref="A1162:B1162"/>
    <mergeCell ref="D1162:E1162"/>
    <mergeCell ref="A1157:B1157"/>
    <mergeCell ref="D1157:E1157"/>
    <mergeCell ref="A1158:B1158"/>
    <mergeCell ref="D1158:E1158"/>
    <mergeCell ref="A1159:B1159"/>
    <mergeCell ref="D1159:E1159"/>
    <mergeCell ref="A1154:B1154"/>
    <mergeCell ref="D1154:E1154"/>
    <mergeCell ref="A1155:B1155"/>
    <mergeCell ref="D1155:E1155"/>
    <mergeCell ref="A1156:B1156"/>
    <mergeCell ref="D1156:E1156"/>
    <mergeCell ref="A1151:B1151"/>
    <mergeCell ref="D1151:E1151"/>
    <mergeCell ref="A1152:B1152"/>
    <mergeCell ref="D1152:E1152"/>
    <mergeCell ref="A1153:B1153"/>
    <mergeCell ref="D1153:E1153"/>
    <mergeCell ref="A1148:B1148"/>
    <mergeCell ref="D1148:E1148"/>
    <mergeCell ref="A1149:B1149"/>
    <mergeCell ref="D1149:E1149"/>
    <mergeCell ref="A1150:B1150"/>
    <mergeCell ref="D1150:E1150"/>
    <mergeCell ref="A1145:B1145"/>
    <mergeCell ref="D1145:E1145"/>
    <mergeCell ref="A1146:B1146"/>
    <mergeCell ref="D1146:E1146"/>
    <mergeCell ref="A1147:B1147"/>
    <mergeCell ref="D1147:E1147"/>
    <mergeCell ref="A1141:B1141"/>
    <mergeCell ref="D1141:E1141"/>
    <mergeCell ref="A1143:F1143"/>
    <mergeCell ref="A1144:B1144"/>
    <mergeCell ref="D1144:E1144"/>
    <mergeCell ref="A1138:B1138"/>
    <mergeCell ref="D1138:E1138"/>
    <mergeCell ref="A1140:F1140"/>
    <mergeCell ref="A1134:F1134"/>
    <mergeCell ref="A1135:B1135"/>
    <mergeCell ref="D1135:E1135"/>
    <mergeCell ref="A1137:F1137"/>
    <mergeCell ref="A1129:B1129"/>
    <mergeCell ref="D1129:E1129"/>
    <mergeCell ref="A1131:F1131"/>
    <mergeCell ref="A1132:B1132"/>
    <mergeCell ref="D1132:E1132"/>
    <mergeCell ref="A1125:B1125"/>
    <mergeCell ref="D1125:E1125"/>
    <mergeCell ref="A1127:F1127"/>
    <mergeCell ref="A1128:B1128"/>
    <mergeCell ref="D1128:E1128"/>
    <mergeCell ref="A1120:B1120"/>
    <mergeCell ref="D1120:E1120"/>
    <mergeCell ref="A1121:B1121"/>
    <mergeCell ref="D1121:E1121"/>
    <mergeCell ref="A1123:F1123"/>
    <mergeCell ref="A1124:B1124"/>
    <mergeCell ref="D1124:E1124"/>
    <mergeCell ref="A1115:B1115"/>
    <mergeCell ref="D1115:E1115"/>
    <mergeCell ref="A1116:B1116"/>
    <mergeCell ref="D1116:E1116"/>
    <mergeCell ref="A1118:F1118"/>
    <mergeCell ref="A1119:B1119"/>
    <mergeCell ref="D1119:E1119"/>
    <mergeCell ref="A1110:B1110"/>
    <mergeCell ref="D1110:E1110"/>
    <mergeCell ref="A1112:F1112"/>
    <mergeCell ref="A1113:B1113"/>
    <mergeCell ref="D1113:E1113"/>
    <mergeCell ref="A1114:B1114"/>
    <mergeCell ref="D1114:E1114"/>
    <mergeCell ref="A1106:F1106"/>
    <mergeCell ref="A1107:B1107"/>
    <mergeCell ref="D1107:E1107"/>
    <mergeCell ref="A1108:B1108"/>
    <mergeCell ref="D1108:E1108"/>
    <mergeCell ref="A1109:B1109"/>
    <mergeCell ref="D1109:E1109"/>
    <mergeCell ref="A1102:B1102"/>
    <mergeCell ref="D1102:E1102"/>
    <mergeCell ref="A1103:B1103"/>
    <mergeCell ref="D1103:E1103"/>
    <mergeCell ref="A1104:B1104"/>
    <mergeCell ref="D1104:E1104"/>
    <mergeCell ref="A1099:B1099"/>
    <mergeCell ref="D1099:E1099"/>
    <mergeCell ref="A1100:B1100"/>
    <mergeCell ref="D1100:E1100"/>
    <mergeCell ref="A1101:B1101"/>
    <mergeCell ref="D1101:E1101"/>
    <mergeCell ref="A1096:B1096"/>
    <mergeCell ref="D1096:E1096"/>
    <mergeCell ref="A1097:B1097"/>
    <mergeCell ref="D1097:E1097"/>
    <mergeCell ref="A1098:B1098"/>
    <mergeCell ref="D1098:E1098"/>
    <mergeCell ref="A1091:B1091"/>
    <mergeCell ref="D1091:E1091"/>
    <mergeCell ref="A1093:F1093"/>
    <mergeCell ref="A1094:B1094"/>
    <mergeCell ref="D1094:E1094"/>
    <mergeCell ref="A1095:B1095"/>
    <mergeCell ref="D1095:E1095"/>
    <mergeCell ref="A1088:B1088"/>
    <mergeCell ref="D1088:E1088"/>
    <mergeCell ref="A1089:B1089"/>
    <mergeCell ref="D1089:E1089"/>
    <mergeCell ref="A1090:B1090"/>
    <mergeCell ref="D1090:E1090"/>
    <mergeCell ref="A1085:B1085"/>
    <mergeCell ref="D1085:E1085"/>
    <mergeCell ref="A1086:B1086"/>
    <mergeCell ref="D1086:E1086"/>
    <mergeCell ref="A1087:B1087"/>
    <mergeCell ref="D1087:E1087"/>
    <mergeCell ref="A1080:B1080"/>
    <mergeCell ref="D1080:E1080"/>
    <mergeCell ref="A1081:B1081"/>
    <mergeCell ref="D1081:E1081"/>
    <mergeCell ref="A1083:F1083"/>
    <mergeCell ref="A1084:B1084"/>
    <mergeCell ref="D1084:E1084"/>
    <mergeCell ref="A1077:B1077"/>
    <mergeCell ref="D1077:E1077"/>
    <mergeCell ref="A1078:B1078"/>
    <mergeCell ref="D1078:E1078"/>
    <mergeCell ref="A1079:B1079"/>
    <mergeCell ref="D1079:E1079"/>
    <mergeCell ref="A1074:B1074"/>
    <mergeCell ref="D1074:E1074"/>
    <mergeCell ref="A1075:B1075"/>
    <mergeCell ref="D1075:E1075"/>
    <mergeCell ref="A1076:B1076"/>
    <mergeCell ref="D1076:E1076"/>
    <mergeCell ref="A1069:B1069"/>
    <mergeCell ref="D1069:E1069"/>
    <mergeCell ref="A1070:B1070"/>
    <mergeCell ref="D1070:E1070"/>
    <mergeCell ref="A1072:F1072"/>
    <mergeCell ref="A1073:B1073"/>
    <mergeCell ref="D1073:E1073"/>
    <mergeCell ref="A1066:B1066"/>
    <mergeCell ref="D1066:E1066"/>
    <mergeCell ref="A1067:B1067"/>
    <mergeCell ref="D1067:E1067"/>
    <mergeCell ref="A1068:B1068"/>
    <mergeCell ref="D1068:E1068"/>
    <mergeCell ref="A1063:B1063"/>
    <mergeCell ref="D1063:E1063"/>
    <mergeCell ref="A1064:B1064"/>
    <mergeCell ref="D1064:E1064"/>
    <mergeCell ref="A1065:B1065"/>
    <mergeCell ref="D1065:E1065"/>
    <mergeCell ref="A1060:B1060"/>
    <mergeCell ref="D1060:E1060"/>
    <mergeCell ref="A1061:B1061"/>
    <mergeCell ref="D1061:E1061"/>
    <mergeCell ref="A1062:B1062"/>
    <mergeCell ref="D1062:E1062"/>
    <mergeCell ref="A1055:B1055"/>
    <mergeCell ref="D1055:E1055"/>
    <mergeCell ref="A1056:B1056"/>
    <mergeCell ref="D1056:E1056"/>
    <mergeCell ref="A1058:F1058"/>
    <mergeCell ref="A1059:B1059"/>
    <mergeCell ref="D1059:E1059"/>
    <mergeCell ref="A1052:B1052"/>
    <mergeCell ref="D1052:E1052"/>
    <mergeCell ref="A1053:B1053"/>
    <mergeCell ref="D1053:E1053"/>
    <mergeCell ref="A1054:B1054"/>
    <mergeCell ref="D1054:E1054"/>
    <mergeCell ref="A1049:B1049"/>
    <mergeCell ref="D1049:E1049"/>
    <mergeCell ref="A1050:B1050"/>
    <mergeCell ref="D1050:E1050"/>
    <mergeCell ref="A1051:B1051"/>
    <mergeCell ref="D1051:E1051"/>
    <mergeCell ref="A1044:B1044"/>
    <mergeCell ref="D1044:E1044"/>
    <mergeCell ref="A1046:F1046"/>
    <mergeCell ref="A1047:B1047"/>
    <mergeCell ref="D1047:E1047"/>
    <mergeCell ref="A1048:B1048"/>
    <mergeCell ref="D1048:E1048"/>
    <mergeCell ref="A1040:F1040"/>
    <mergeCell ref="A1041:B1041"/>
    <mergeCell ref="D1041:E1041"/>
    <mergeCell ref="A1042:B1042"/>
    <mergeCell ref="D1042:E1042"/>
    <mergeCell ref="A1043:B1043"/>
    <mergeCell ref="D1043:E1043"/>
    <mergeCell ref="A1036:B1036"/>
    <mergeCell ref="D1036:E1036"/>
    <mergeCell ref="A1037:B1037"/>
    <mergeCell ref="D1037:E1037"/>
    <mergeCell ref="A1038:B1038"/>
    <mergeCell ref="D1038:E1038"/>
    <mergeCell ref="A1032:F1032"/>
    <mergeCell ref="A1033:B1033"/>
    <mergeCell ref="D1033:E1033"/>
    <mergeCell ref="A1034:B1034"/>
    <mergeCell ref="D1034:E1034"/>
    <mergeCell ref="A1035:B1035"/>
    <mergeCell ref="D1035:E1035"/>
    <mergeCell ref="A1028:B1028"/>
    <mergeCell ref="D1028:E1028"/>
    <mergeCell ref="A1029:B1029"/>
    <mergeCell ref="D1029:E1029"/>
    <mergeCell ref="A1030:B1030"/>
    <mergeCell ref="D1030:E1030"/>
    <mergeCell ref="A1023:B1023"/>
    <mergeCell ref="D1023:E1023"/>
    <mergeCell ref="A1024:B1024"/>
    <mergeCell ref="D1024:E1024"/>
    <mergeCell ref="A1026:F1026"/>
    <mergeCell ref="A1027:B1027"/>
    <mergeCell ref="D1027:E1027"/>
    <mergeCell ref="A1020:B1020"/>
    <mergeCell ref="D1020:E1020"/>
    <mergeCell ref="A1021:B1021"/>
    <mergeCell ref="D1021:E1021"/>
    <mergeCell ref="A1022:B1022"/>
    <mergeCell ref="D1022:E1022"/>
    <mergeCell ref="A1017:B1017"/>
    <mergeCell ref="D1017:E1017"/>
    <mergeCell ref="A1018:B1018"/>
    <mergeCell ref="D1018:E1018"/>
    <mergeCell ref="A1019:B1019"/>
    <mergeCell ref="D1019:E1019"/>
    <mergeCell ref="A1012:B1012"/>
    <mergeCell ref="D1012:E1012"/>
    <mergeCell ref="A1013:B1013"/>
    <mergeCell ref="D1013:E1013"/>
    <mergeCell ref="A1015:F1015"/>
    <mergeCell ref="A1016:B1016"/>
    <mergeCell ref="D1016:E1016"/>
    <mergeCell ref="A1009:B1009"/>
    <mergeCell ref="D1009:E1009"/>
    <mergeCell ref="A1010:B1010"/>
    <mergeCell ref="D1010:E1010"/>
    <mergeCell ref="A1011:B1011"/>
    <mergeCell ref="D1011:E1011"/>
    <mergeCell ref="A1004:B1004"/>
    <mergeCell ref="D1004:E1004"/>
    <mergeCell ref="A1005:B1005"/>
    <mergeCell ref="D1005:E1005"/>
    <mergeCell ref="A1007:F1007"/>
    <mergeCell ref="A1008:B1008"/>
    <mergeCell ref="D1008:E1008"/>
    <mergeCell ref="A1001:B1001"/>
    <mergeCell ref="D1001:E1001"/>
    <mergeCell ref="A1002:B1002"/>
    <mergeCell ref="D1002:E1002"/>
    <mergeCell ref="A1003:B1003"/>
    <mergeCell ref="D1003:E1003"/>
    <mergeCell ref="A998:B998"/>
    <mergeCell ref="D998:E998"/>
    <mergeCell ref="A999:B999"/>
    <mergeCell ref="D999:E999"/>
    <mergeCell ref="A1000:B1000"/>
    <mergeCell ref="D1000:E1000"/>
    <mergeCell ref="A993:B993"/>
    <mergeCell ref="D993:E993"/>
    <mergeCell ref="A995:F995"/>
    <mergeCell ref="A996:B996"/>
    <mergeCell ref="D996:E996"/>
    <mergeCell ref="A997:B997"/>
    <mergeCell ref="D997:E997"/>
    <mergeCell ref="A990:B990"/>
    <mergeCell ref="D990:E990"/>
    <mergeCell ref="A991:B991"/>
    <mergeCell ref="D991:E991"/>
    <mergeCell ref="A992:B992"/>
    <mergeCell ref="D992:E992"/>
    <mergeCell ref="A987:B987"/>
    <mergeCell ref="D987:E987"/>
    <mergeCell ref="A988:B988"/>
    <mergeCell ref="D988:E988"/>
    <mergeCell ref="A989:B989"/>
    <mergeCell ref="D989:E989"/>
    <mergeCell ref="A982:B982"/>
    <mergeCell ref="D982:E982"/>
    <mergeCell ref="A983:B983"/>
    <mergeCell ref="D983:E983"/>
    <mergeCell ref="A985:F985"/>
    <mergeCell ref="A986:B986"/>
    <mergeCell ref="D986:E986"/>
    <mergeCell ref="A977:B977"/>
    <mergeCell ref="D977:E977"/>
    <mergeCell ref="A979:F979"/>
    <mergeCell ref="A980:B980"/>
    <mergeCell ref="D980:E980"/>
    <mergeCell ref="A981:B981"/>
    <mergeCell ref="D981:E981"/>
    <mergeCell ref="A974:B974"/>
    <mergeCell ref="D974:E974"/>
    <mergeCell ref="A975:B975"/>
    <mergeCell ref="D975:E975"/>
    <mergeCell ref="A976:B976"/>
    <mergeCell ref="D976:E976"/>
    <mergeCell ref="A971:B971"/>
    <mergeCell ref="D971:E971"/>
    <mergeCell ref="A972:B972"/>
    <mergeCell ref="D972:E972"/>
    <mergeCell ref="A973:B973"/>
    <mergeCell ref="D973:E973"/>
    <mergeCell ref="A966:B966"/>
    <mergeCell ref="D966:E966"/>
    <mergeCell ref="A967:B967"/>
    <mergeCell ref="D967:E967"/>
    <mergeCell ref="A969:F969"/>
    <mergeCell ref="A970:B970"/>
    <mergeCell ref="D970:E970"/>
    <mergeCell ref="A963:B963"/>
    <mergeCell ref="D963:E963"/>
    <mergeCell ref="A964:B964"/>
    <mergeCell ref="D964:E964"/>
    <mergeCell ref="A965:B965"/>
    <mergeCell ref="D965:E965"/>
    <mergeCell ref="A959:F959"/>
    <mergeCell ref="A960:B960"/>
    <mergeCell ref="D960:E960"/>
    <mergeCell ref="A961:B961"/>
    <mergeCell ref="D961:E961"/>
    <mergeCell ref="A962:B962"/>
    <mergeCell ref="D962:E962"/>
    <mergeCell ref="A955:B955"/>
    <mergeCell ref="D955:E955"/>
    <mergeCell ref="A956:B956"/>
    <mergeCell ref="D956:E956"/>
    <mergeCell ref="A957:B957"/>
    <mergeCell ref="D957:E957"/>
    <mergeCell ref="A952:B952"/>
    <mergeCell ref="D952:E952"/>
    <mergeCell ref="A953:B953"/>
    <mergeCell ref="D953:E953"/>
    <mergeCell ref="A954:B954"/>
    <mergeCell ref="D954:E954"/>
    <mergeCell ref="A947:B947"/>
    <mergeCell ref="D947:E947"/>
    <mergeCell ref="A949:F949"/>
    <mergeCell ref="A950:B950"/>
    <mergeCell ref="D950:E950"/>
    <mergeCell ref="A951:B951"/>
    <mergeCell ref="D951:E951"/>
    <mergeCell ref="A944:B944"/>
    <mergeCell ref="D944:E944"/>
    <mergeCell ref="A945:B945"/>
    <mergeCell ref="D945:E945"/>
    <mergeCell ref="A946:B946"/>
    <mergeCell ref="D946:E946"/>
    <mergeCell ref="A941:B941"/>
    <mergeCell ref="D941:E941"/>
    <mergeCell ref="A942:B942"/>
    <mergeCell ref="D942:E942"/>
    <mergeCell ref="A943:B943"/>
    <mergeCell ref="D943:E943"/>
    <mergeCell ref="A936:B936"/>
    <mergeCell ref="D936:E936"/>
    <mergeCell ref="A937:B937"/>
    <mergeCell ref="D937:E937"/>
    <mergeCell ref="A939:F939"/>
    <mergeCell ref="A940:B940"/>
    <mergeCell ref="D940:E940"/>
    <mergeCell ref="A933:B933"/>
    <mergeCell ref="D933:E933"/>
    <mergeCell ref="A934:B934"/>
    <mergeCell ref="D934:E934"/>
    <mergeCell ref="A935:B935"/>
    <mergeCell ref="D935:E935"/>
    <mergeCell ref="A930:B930"/>
    <mergeCell ref="D930:E930"/>
    <mergeCell ref="A931:B931"/>
    <mergeCell ref="D931:E931"/>
    <mergeCell ref="A932:B932"/>
    <mergeCell ref="D932:E932"/>
    <mergeCell ref="A925:B925"/>
    <mergeCell ref="D925:E925"/>
    <mergeCell ref="A927:F927"/>
    <mergeCell ref="A928:B928"/>
    <mergeCell ref="D928:E928"/>
    <mergeCell ref="A929:B929"/>
    <mergeCell ref="D929:E929"/>
    <mergeCell ref="A922:B922"/>
    <mergeCell ref="D922:E922"/>
    <mergeCell ref="A923:B923"/>
    <mergeCell ref="D923:E923"/>
    <mergeCell ref="A924:B924"/>
    <mergeCell ref="D924:E924"/>
    <mergeCell ref="A919:B919"/>
    <mergeCell ref="D919:E919"/>
    <mergeCell ref="A920:B920"/>
    <mergeCell ref="D920:E920"/>
    <mergeCell ref="A921:B921"/>
    <mergeCell ref="D921:E921"/>
    <mergeCell ref="A914:B914"/>
    <mergeCell ref="D914:E914"/>
    <mergeCell ref="A916:F916"/>
    <mergeCell ref="A917:B917"/>
    <mergeCell ref="D917:E917"/>
    <mergeCell ref="A918:B918"/>
    <mergeCell ref="D918:E918"/>
    <mergeCell ref="A911:B911"/>
    <mergeCell ref="D911:E911"/>
    <mergeCell ref="A912:B912"/>
    <mergeCell ref="D912:E912"/>
    <mergeCell ref="A913:B913"/>
    <mergeCell ref="D913:E913"/>
    <mergeCell ref="A908:B908"/>
    <mergeCell ref="D908:E908"/>
    <mergeCell ref="A909:B909"/>
    <mergeCell ref="D909:E909"/>
    <mergeCell ref="A910:B910"/>
    <mergeCell ref="D910:E910"/>
    <mergeCell ref="A905:B905"/>
    <mergeCell ref="D905:E905"/>
    <mergeCell ref="A906:B906"/>
    <mergeCell ref="D906:E906"/>
    <mergeCell ref="A907:B907"/>
    <mergeCell ref="D907:E907"/>
    <mergeCell ref="A901:F901"/>
    <mergeCell ref="A902:B902"/>
    <mergeCell ref="D902:E902"/>
    <mergeCell ref="A903:B903"/>
    <mergeCell ref="D903:E903"/>
    <mergeCell ref="A904:B904"/>
    <mergeCell ref="D904:E904"/>
    <mergeCell ref="A897:B897"/>
    <mergeCell ref="D897:E897"/>
    <mergeCell ref="A898:B898"/>
    <mergeCell ref="D898:E898"/>
    <mergeCell ref="A899:B899"/>
    <mergeCell ref="D899:E899"/>
    <mergeCell ref="A894:B894"/>
    <mergeCell ref="D894:E894"/>
    <mergeCell ref="A895:B895"/>
    <mergeCell ref="D895:E895"/>
    <mergeCell ref="A896:B896"/>
    <mergeCell ref="D896:E896"/>
    <mergeCell ref="A891:B891"/>
    <mergeCell ref="D891:E891"/>
    <mergeCell ref="A892:B892"/>
    <mergeCell ref="D892:E892"/>
    <mergeCell ref="A893:B893"/>
    <mergeCell ref="D893:E893"/>
    <mergeCell ref="A888:B888"/>
    <mergeCell ref="D888:E888"/>
    <mergeCell ref="A889:B889"/>
    <mergeCell ref="D889:E889"/>
    <mergeCell ref="A890:B890"/>
    <mergeCell ref="D890:E890"/>
    <mergeCell ref="A884:F884"/>
    <mergeCell ref="A885:B885"/>
    <mergeCell ref="D885:E885"/>
    <mergeCell ref="A886:B886"/>
    <mergeCell ref="D886:E886"/>
    <mergeCell ref="A887:B887"/>
    <mergeCell ref="D887:E887"/>
    <mergeCell ref="A880:B880"/>
    <mergeCell ref="D880:E880"/>
    <mergeCell ref="A881:B881"/>
    <mergeCell ref="D881:E881"/>
    <mergeCell ref="A882:B882"/>
    <mergeCell ref="D882:E882"/>
    <mergeCell ref="A877:B877"/>
    <mergeCell ref="D877:E877"/>
    <mergeCell ref="A878:B878"/>
    <mergeCell ref="D878:E878"/>
    <mergeCell ref="A879:B879"/>
    <mergeCell ref="D879:E879"/>
    <mergeCell ref="A872:B872"/>
    <mergeCell ref="D872:E872"/>
    <mergeCell ref="A873:B873"/>
    <mergeCell ref="D873:E873"/>
    <mergeCell ref="A875:F875"/>
    <mergeCell ref="A876:B876"/>
    <mergeCell ref="D876:E876"/>
    <mergeCell ref="A869:B869"/>
    <mergeCell ref="D869:E869"/>
    <mergeCell ref="A870:B870"/>
    <mergeCell ref="D870:E870"/>
    <mergeCell ref="A871:B871"/>
    <mergeCell ref="D871:E871"/>
    <mergeCell ref="A866:B866"/>
    <mergeCell ref="D866:E866"/>
    <mergeCell ref="A867:B867"/>
    <mergeCell ref="D867:E867"/>
    <mergeCell ref="A868:B868"/>
    <mergeCell ref="D868:E868"/>
    <mergeCell ref="A863:B863"/>
    <mergeCell ref="D863:E863"/>
    <mergeCell ref="A864:B864"/>
    <mergeCell ref="D864:E864"/>
    <mergeCell ref="A865:B865"/>
    <mergeCell ref="D865:E865"/>
    <mergeCell ref="A859:F859"/>
    <mergeCell ref="A860:B860"/>
    <mergeCell ref="D860:E860"/>
    <mergeCell ref="A861:B861"/>
    <mergeCell ref="D861:E861"/>
    <mergeCell ref="A862:B862"/>
    <mergeCell ref="D862:E862"/>
    <mergeCell ref="A855:B855"/>
    <mergeCell ref="D855:E855"/>
    <mergeCell ref="A856:B856"/>
    <mergeCell ref="D856:E856"/>
    <mergeCell ref="A857:B857"/>
    <mergeCell ref="D857:E857"/>
    <mergeCell ref="A852:B852"/>
    <mergeCell ref="D852:E852"/>
    <mergeCell ref="A853:B853"/>
    <mergeCell ref="D853:E853"/>
    <mergeCell ref="A854:B854"/>
    <mergeCell ref="D854:E854"/>
    <mergeCell ref="A849:B849"/>
    <mergeCell ref="D849:E849"/>
    <mergeCell ref="A850:B850"/>
    <mergeCell ref="D850:E850"/>
    <mergeCell ref="A851:B851"/>
    <mergeCell ref="D851:E851"/>
    <mergeCell ref="A845:F845"/>
    <mergeCell ref="A846:B846"/>
    <mergeCell ref="D846:E846"/>
    <mergeCell ref="A847:B847"/>
    <mergeCell ref="D847:E847"/>
    <mergeCell ref="A848:B848"/>
    <mergeCell ref="D848:E848"/>
    <mergeCell ref="A840:F840"/>
    <mergeCell ref="A841:B841"/>
    <mergeCell ref="D841:E841"/>
    <mergeCell ref="A842:B842"/>
    <mergeCell ref="D842:E842"/>
    <mergeCell ref="A843:B843"/>
    <mergeCell ref="D843:E843"/>
    <mergeCell ref="A835:F835"/>
    <mergeCell ref="A836:B836"/>
    <mergeCell ref="D836:E836"/>
    <mergeCell ref="A837:B837"/>
    <mergeCell ref="D837:E837"/>
    <mergeCell ref="A838:B838"/>
    <mergeCell ref="D838:E838"/>
    <mergeCell ref="A831:B831"/>
    <mergeCell ref="D831:E831"/>
    <mergeCell ref="A832:B832"/>
    <mergeCell ref="D832:E832"/>
    <mergeCell ref="A833:B833"/>
    <mergeCell ref="D833:E833"/>
    <mergeCell ref="A828:B828"/>
    <mergeCell ref="D828:E828"/>
    <mergeCell ref="A829:B829"/>
    <mergeCell ref="D829:E829"/>
    <mergeCell ref="A830:B830"/>
    <mergeCell ref="D830:E830"/>
    <mergeCell ref="A825:B825"/>
    <mergeCell ref="D825:E825"/>
    <mergeCell ref="A826:B826"/>
    <mergeCell ref="D826:E826"/>
    <mergeCell ref="A827:B827"/>
    <mergeCell ref="D827:E827"/>
    <mergeCell ref="A820:B820"/>
    <mergeCell ref="D820:E820"/>
    <mergeCell ref="A822:F822"/>
    <mergeCell ref="A823:B823"/>
    <mergeCell ref="D823:E823"/>
    <mergeCell ref="A824:B824"/>
    <mergeCell ref="D824:E824"/>
    <mergeCell ref="A817:B817"/>
    <mergeCell ref="D817:E817"/>
    <mergeCell ref="A818:B818"/>
    <mergeCell ref="D818:E818"/>
    <mergeCell ref="A819:B819"/>
    <mergeCell ref="D819:E819"/>
    <mergeCell ref="A814:B814"/>
    <mergeCell ref="D814:E814"/>
    <mergeCell ref="A815:B815"/>
    <mergeCell ref="D815:E815"/>
    <mergeCell ref="A816:B816"/>
    <mergeCell ref="D816:E816"/>
    <mergeCell ref="A809:B809"/>
    <mergeCell ref="D809:E809"/>
    <mergeCell ref="A811:F811"/>
    <mergeCell ref="A812:B812"/>
    <mergeCell ref="D812:E812"/>
    <mergeCell ref="A813:B813"/>
    <mergeCell ref="D813:E813"/>
    <mergeCell ref="A806:B806"/>
    <mergeCell ref="D806:E806"/>
    <mergeCell ref="A807:B807"/>
    <mergeCell ref="D807:E807"/>
    <mergeCell ref="A808:B808"/>
    <mergeCell ref="D808:E808"/>
    <mergeCell ref="A803:B803"/>
    <mergeCell ref="D803:E803"/>
    <mergeCell ref="A804:B804"/>
    <mergeCell ref="D804:E804"/>
    <mergeCell ref="A805:B805"/>
    <mergeCell ref="D805:E805"/>
    <mergeCell ref="A798:B798"/>
    <mergeCell ref="D798:E798"/>
    <mergeCell ref="A800:F800"/>
    <mergeCell ref="A801:B801"/>
    <mergeCell ref="D801:E801"/>
    <mergeCell ref="A802:B802"/>
    <mergeCell ref="D802:E802"/>
    <mergeCell ref="A795:B795"/>
    <mergeCell ref="D795:E795"/>
    <mergeCell ref="A796:B796"/>
    <mergeCell ref="D796:E796"/>
    <mergeCell ref="A797:B797"/>
    <mergeCell ref="D797:E797"/>
    <mergeCell ref="A792:B792"/>
    <mergeCell ref="D792:E792"/>
    <mergeCell ref="A793:B793"/>
    <mergeCell ref="D793:E793"/>
    <mergeCell ref="A794:B794"/>
    <mergeCell ref="D794:E794"/>
    <mergeCell ref="A789:B789"/>
    <mergeCell ref="D789:E789"/>
    <mergeCell ref="A790:B790"/>
    <mergeCell ref="D790:E790"/>
    <mergeCell ref="A791:B791"/>
    <mergeCell ref="D791:E791"/>
    <mergeCell ref="A784:B784"/>
    <mergeCell ref="D784:E784"/>
    <mergeCell ref="A785:B785"/>
    <mergeCell ref="D785:E785"/>
    <mergeCell ref="A787:F787"/>
    <mergeCell ref="A788:B788"/>
    <mergeCell ref="D788:E788"/>
    <mergeCell ref="A779:B779"/>
    <mergeCell ref="D779:E779"/>
    <mergeCell ref="A780:B780"/>
    <mergeCell ref="D780:E780"/>
    <mergeCell ref="A782:F782"/>
    <mergeCell ref="A783:B783"/>
    <mergeCell ref="D783:E783"/>
    <mergeCell ref="A774:B774"/>
    <mergeCell ref="D774:E774"/>
    <mergeCell ref="A775:B775"/>
    <mergeCell ref="D775:E775"/>
    <mergeCell ref="A777:F777"/>
    <mergeCell ref="A778:B778"/>
    <mergeCell ref="D778:E778"/>
    <mergeCell ref="A771:B771"/>
    <mergeCell ref="D771:E771"/>
    <mergeCell ref="A772:B772"/>
    <mergeCell ref="D772:E772"/>
    <mergeCell ref="A773:B773"/>
    <mergeCell ref="D773:E773"/>
    <mergeCell ref="A768:B768"/>
    <mergeCell ref="D768:E768"/>
    <mergeCell ref="A769:B769"/>
    <mergeCell ref="D769:E769"/>
    <mergeCell ref="A770:B770"/>
    <mergeCell ref="D770:E770"/>
    <mergeCell ref="A764:F764"/>
    <mergeCell ref="A765:B765"/>
    <mergeCell ref="D765:E765"/>
    <mergeCell ref="A766:B766"/>
    <mergeCell ref="D766:E766"/>
    <mergeCell ref="A767:B767"/>
    <mergeCell ref="D767:E767"/>
    <mergeCell ref="A762:B762"/>
    <mergeCell ref="D762:E762"/>
    <mergeCell ref="A759:B759"/>
    <mergeCell ref="D759:E759"/>
    <mergeCell ref="A760:B760"/>
    <mergeCell ref="D760:E760"/>
    <mergeCell ref="A761:B761"/>
    <mergeCell ref="D761:E761"/>
    <mergeCell ref="A756:B756"/>
    <mergeCell ref="D756:E756"/>
    <mergeCell ref="A757:B757"/>
    <mergeCell ref="D757:E757"/>
    <mergeCell ref="A758:B758"/>
    <mergeCell ref="D758:E758"/>
    <mergeCell ref="A753:B753"/>
    <mergeCell ref="D753:E753"/>
    <mergeCell ref="A754:B754"/>
    <mergeCell ref="D754:E754"/>
    <mergeCell ref="A755:B755"/>
    <mergeCell ref="D755:E755"/>
    <mergeCell ref="A748:B748"/>
    <mergeCell ref="D748:E748"/>
    <mergeCell ref="A749:B749"/>
    <mergeCell ref="D749:E749"/>
    <mergeCell ref="A751:F751"/>
    <mergeCell ref="A752:B752"/>
    <mergeCell ref="D752:E752"/>
    <mergeCell ref="A743:B743"/>
    <mergeCell ref="D743:E743"/>
    <mergeCell ref="A744:B744"/>
    <mergeCell ref="D744:E744"/>
    <mergeCell ref="A746:F746"/>
    <mergeCell ref="A747:B747"/>
    <mergeCell ref="D747:E747"/>
    <mergeCell ref="A740:B740"/>
    <mergeCell ref="D740:E740"/>
    <mergeCell ref="A741:B741"/>
    <mergeCell ref="D741:E741"/>
    <mergeCell ref="A742:B742"/>
    <mergeCell ref="D742:E742"/>
    <mergeCell ref="A737:B737"/>
    <mergeCell ref="D737:E737"/>
    <mergeCell ref="A738:B738"/>
    <mergeCell ref="D738:E738"/>
    <mergeCell ref="A739:B739"/>
    <mergeCell ref="D739:E739"/>
    <mergeCell ref="A734:B734"/>
    <mergeCell ref="D734:E734"/>
    <mergeCell ref="A735:B735"/>
    <mergeCell ref="D735:E735"/>
    <mergeCell ref="A736:B736"/>
    <mergeCell ref="D736:E736"/>
    <mergeCell ref="A730:F730"/>
    <mergeCell ref="A731:B731"/>
    <mergeCell ref="D731:E731"/>
    <mergeCell ref="A732:B732"/>
    <mergeCell ref="D732:E732"/>
    <mergeCell ref="A733:B733"/>
    <mergeCell ref="D733:E733"/>
    <mergeCell ref="A726:B726"/>
    <mergeCell ref="D726:E726"/>
    <mergeCell ref="A727:B727"/>
    <mergeCell ref="D727:E727"/>
    <mergeCell ref="A728:B728"/>
    <mergeCell ref="D728:E728"/>
    <mergeCell ref="A723:B723"/>
    <mergeCell ref="D723:E723"/>
    <mergeCell ref="A724:B724"/>
    <mergeCell ref="D724:E724"/>
    <mergeCell ref="A725:B725"/>
    <mergeCell ref="D725:E725"/>
    <mergeCell ref="A720:B720"/>
    <mergeCell ref="D720:E720"/>
    <mergeCell ref="A721:B721"/>
    <mergeCell ref="D721:E721"/>
    <mergeCell ref="A722:B722"/>
    <mergeCell ref="D722:E722"/>
    <mergeCell ref="A717:B717"/>
    <mergeCell ref="D717:E717"/>
    <mergeCell ref="A718:B718"/>
    <mergeCell ref="D718:E718"/>
    <mergeCell ref="A719:B719"/>
    <mergeCell ref="D719:E719"/>
    <mergeCell ref="A712:B712"/>
    <mergeCell ref="D712:E712"/>
    <mergeCell ref="A713:B713"/>
    <mergeCell ref="D713:E713"/>
    <mergeCell ref="A715:F715"/>
    <mergeCell ref="A716:B716"/>
    <mergeCell ref="D716:E716"/>
    <mergeCell ref="A709:B709"/>
    <mergeCell ref="D709:E709"/>
    <mergeCell ref="A710:B710"/>
    <mergeCell ref="D710:E710"/>
    <mergeCell ref="A711:B711"/>
    <mergeCell ref="D711:E711"/>
    <mergeCell ref="A706:B706"/>
    <mergeCell ref="D706:E706"/>
    <mergeCell ref="A707:B707"/>
    <mergeCell ref="D707:E707"/>
    <mergeCell ref="A708:B708"/>
    <mergeCell ref="D708:E708"/>
    <mergeCell ref="A703:B703"/>
    <mergeCell ref="D703:E703"/>
    <mergeCell ref="A704:B704"/>
    <mergeCell ref="D704:E704"/>
    <mergeCell ref="A705:B705"/>
    <mergeCell ref="D705:E705"/>
    <mergeCell ref="A698:B698"/>
    <mergeCell ref="D698:E698"/>
    <mergeCell ref="A699:B699"/>
    <mergeCell ref="D699:E699"/>
    <mergeCell ref="A701:F701"/>
    <mergeCell ref="A702:B702"/>
    <mergeCell ref="D702:E702"/>
    <mergeCell ref="A695:B695"/>
    <mergeCell ref="D695:E695"/>
    <mergeCell ref="A696:B696"/>
    <mergeCell ref="D696:E696"/>
    <mergeCell ref="A697:B697"/>
    <mergeCell ref="D697:E697"/>
    <mergeCell ref="A692:B692"/>
    <mergeCell ref="D692:E692"/>
    <mergeCell ref="A693:B693"/>
    <mergeCell ref="D693:E693"/>
    <mergeCell ref="A694:B694"/>
    <mergeCell ref="D694:E694"/>
    <mergeCell ref="A689:B689"/>
    <mergeCell ref="D689:E689"/>
    <mergeCell ref="A690:B690"/>
    <mergeCell ref="D690:E690"/>
    <mergeCell ref="A691:B691"/>
    <mergeCell ref="D691:E691"/>
    <mergeCell ref="A686:B686"/>
    <mergeCell ref="D686:E686"/>
    <mergeCell ref="A687:B687"/>
    <mergeCell ref="D687:E687"/>
    <mergeCell ref="A688:B688"/>
    <mergeCell ref="D688:E688"/>
    <mergeCell ref="A681:B681"/>
    <mergeCell ref="D681:E681"/>
    <mergeCell ref="A682:B682"/>
    <mergeCell ref="D682:E682"/>
    <mergeCell ref="A684:F684"/>
    <mergeCell ref="A685:B685"/>
    <mergeCell ref="D685:E685"/>
    <mergeCell ref="A678:B678"/>
    <mergeCell ref="D678:E678"/>
    <mergeCell ref="A679:B679"/>
    <mergeCell ref="D679:E679"/>
    <mergeCell ref="A680:B680"/>
    <mergeCell ref="D680:E680"/>
    <mergeCell ref="A675:B675"/>
    <mergeCell ref="D675:E675"/>
    <mergeCell ref="A676:B676"/>
    <mergeCell ref="D676:E676"/>
    <mergeCell ref="A677:B677"/>
    <mergeCell ref="D677:E677"/>
    <mergeCell ref="A670:B670"/>
    <mergeCell ref="D670:E670"/>
    <mergeCell ref="A672:F672"/>
    <mergeCell ref="A673:B673"/>
    <mergeCell ref="D673:E673"/>
    <mergeCell ref="A674:B674"/>
    <mergeCell ref="D674:E674"/>
    <mergeCell ref="A667:B667"/>
    <mergeCell ref="D667:E667"/>
    <mergeCell ref="A668:B668"/>
    <mergeCell ref="D668:E668"/>
    <mergeCell ref="A669:B669"/>
    <mergeCell ref="D669:E669"/>
    <mergeCell ref="A664:B664"/>
    <mergeCell ref="D664:E664"/>
    <mergeCell ref="A665:B665"/>
    <mergeCell ref="D665:E665"/>
    <mergeCell ref="A666:B666"/>
    <mergeCell ref="D666:E666"/>
    <mergeCell ref="A661:B661"/>
    <mergeCell ref="D661:E661"/>
    <mergeCell ref="A662:B662"/>
    <mergeCell ref="D662:E662"/>
    <mergeCell ref="A663:B663"/>
    <mergeCell ref="D663:E663"/>
    <mergeCell ref="A657:F657"/>
    <mergeCell ref="A658:B658"/>
    <mergeCell ref="D658:E658"/>
    <mergeCell ref="A659:B659"/>
    <mergeCell ref="D659:E659"/>
    <mergeCell ref="A660:B660"/>
    <mergeCell ref="D660:E660"/>
    <mergeCell ref="A653:B653"/>
    <mergeCell ref="D653:E653"/>
    <mergeCell ref="A654:B654"/>
    <mergeCell ref="D654:E654"/>
    <mergeCell ref="A655:B655"/>
    <mergeCell ref="D655:E655"/>
    <mergeCell ref="A650:B650"/>
    <mergeCell ref="D650:E650"/>
    <mergeCell ref="A651:B651"/>
    <mergeCell ref="D651:E651"/>
    <mergeCell ref="A652:B652"/>
    <mergeCell ref="D652:E652"/>
    <mergeCell ref="A647:B647"/>
    <mergeCell ref="D647:E647"/>
    <mergeCell ref="A648:B648"/>
    <mergeCell ref="D648:E648"/>
    <mergeCell ref="A649:B649"/>
    <mergeCell ref="D649:E649"/>
    <mergeCell ref="A644:B644"/>
    <mergeCell ref="D644:E644"/>
    <mergeCell ref="A645:B645"/>
    <mergeCell ref="D645:E645"/>
    <mergeCell ref="A646:B646"/>
    <mergeCell ref="D646:E646"/>
    <mergeCell ref="A640:F640"/>
    <mergeCell ref="A641:B641"/>
    <mergeCell ref="D641:E641"/>
    <mergeCell ref="A642:B642"/>
    <mergeCell ref="D642:E642"/>
    <mergeCell ref="A643:B643"/>
    <mergeCell ref="D643:E643"/>
    <mergeCell ref="A636:B636"/>
    <mergeCell ref="D636:E636"/>
    <mergeCell ref="A637:B637"/>
    <mergeCell ref="D637:E637"/>
    <mergeCell ref="A638:B638"/>
    <mergeCell ref="D638:E638"/>
    <mergeCell ref="A633:B633"/>
    <mergeCell ref="D633:E633"/>
    <mergeCell ref="A634:B634"/>
    <mergeCell ref="D634:E634"/>
    <mergeCell ref="A635:B635"/>
    <mergeCell ref="D635:E635"/>
    <mergeCell ref="A630:B630"/>
    <mergeCell ref="D630:E630"/>
    <mergeCell ref="A631:B631"/>
    <mergeCell ref="D631:E631"/>
    <mergeCell ref="A632:B632"/>
    <mergeCell ref="D632:E632"/>
    <mergeCell ref="A627:B627"/>
    <mergeCell ref="D627:E627"/>
    <mergeCell ref="A628:B628"/>
    <mergeCell ref="D628:E628"/>
    <mergeCell ref="A629:B629"/>
    <mergeCell ref="D629:E629"/>
    <mergeCell ref="A623:F623"/>
    <mergeCell ref="A624:B624"/>
    <mergeCell ref="D624:E624"/>
    <mergeCell ref="A625:B625"/>
    <mergeCell ref="D625:E625"/>
    <mergeCell ref="A626:B626"/>
    <mergeCell ref="D626:E626"/>
    <mergeCell ref="A619:B619"/>
    <mergeCell ref="D619:E619"/>
    <mergeCell ref="A620:B620"/>
    <mergeCell ref="D620:E620"/>
    <mergeCell ref="A621:B621"/>
    <mergeCell ref="D621:E621"/>
    <mergeCell ref="A616:B616"/>
    <mergeCell ref="D616:E616"/>
    <mergeCell ref="A617:B617"/>
    <mergeCell ref="D617:E617"/>
    <mergeCell ref="A618:B618"/>
    <mergeCell ref="D618:E618"/>
    <mergeCell ref="A613:B613"/>
    <mergeCell ref="D613:E613"/>
    <mergeCell ref="A614:B614"/>
    <mergeCell ref="D614:E614"/>
    <mergeCell ref="A615:B615"/>
    <mergeCell ref="D615:E615"/>
    <mergeCell ref="A610:B610"/>
    <mergeCell ref="D610:E610"/>
    <mergeCell ref="A611:B611"/>
    <mergeCell ref="D611:E611"/>
    <mergeCell ref="A612:B612"/>
    <mergeCell ref="D612:E612"/>
    <mergeCell ref="A607:B607"/>
    <mergeCell ref="D607:E607"/>
    <mergeCell ref="A608:B608"/>
    <mergeCell ref="D608:E608"/>
    <mergeCell ref="A609:B609"/>
    <mergeCell ref="D609:E609"/>
    <mergeCell ref="A604:B604"/>
    <mergeCell ref="D604:E604"/>
    <mergeCell ref="A605:B605"/>
    <mergeCell ref="D605:E605"/>
    <mergeCell ref="A606:B606"/>
    <mergeCell ref="D606:E606"/>
    <mergeCell ref="A599:B599"/>
    <mergeCell ref="D599:E599"/>
    <mergeCell ref="A601:F601"/>
    <mergeCell ref="A602:B602"/>
    <mergeCell ref="D602:E602"/>
    <mergeCell ref="A603:B603"/>
    <mergeCell ref="D603:E603"/>
    <mergeCell ref="A596:B596"/>
    <mergeCell ref="D596:E596"/>
    <mergeCell ref="A597:B597"/>
    <mergeCell ref="D597:E597"/>
    <mergeCell ref="A598:B598"/>
    <mergeCell ref="D598:E598"/>
    <mergeCell ref="A593:B593"/>
    <mergeCell ref="D593:E593"/>
    <mergeCell ref="A594:B594"/>
    <mergeCell ref="D594:E594"/>
    <mergeCell ref="A595:B595"/>
    <mergeCell ref="D595:E595"/>
    <mergeCell ref="A590:B590"/>
    <mergeCell ref="D590:E590"/>
    <mergeCell ref="A591:B591"/>
    <mergeCell ref="D591:E591"/>
    <mergeCell ref="A592:B592"/>
    <mergeCell ref="D592:E592"/>
    <mergeCell ref="A587:B587"/>
    <mergeCell ref="D587:E587"/>
    <mergeCell ref="A588:B588"/>
    <mergeCell ref="D588:E588"/>
    <mergeCell ref="A589:B589"/>
    <mergeCell ref="D589:E589"/>
    <mergeCell ref="A584:B584"/>
    <mergeCell ref="D584:E584"/>
    <mergeCell ref="A585:B585"/>
    <mergeCell ref="D585:E585"/>
    <mergeCell ref="A586:B586"/>
    <mergeCell ref="D586:E586"/>
    <mergeCell ref="A581:B581"/>
    <mergeCell ref="D581:E581"/>
    <mergeCell ref="A582:B582"/>
    <mergeCell ref="D582:E582"/>
    <mergeCell ref="A583:B583"/>
    <mergeCell ref="D583:E583"/>
    <mergeCell ref="A576:B576"/>
    <mergeCell ref="D576:E576"/>
    <mergeCell ref="A577:B577"/>
    <mergeCell ref="D577:E577"/>
    <mergeCell ref="A579:F579"/>
    <mergeCell ref="A580:B580"/>
    <mergeCell ref="D580:E580"/>
    <mergeCell ref="A571:B571"/>
    <mergeCell ref="D571:E571"/>
    <mergeCell ref="A573:F573"/>
    <mergeCell ref="A574:B574"/>
    <mergeCell ref="D574:E574"/>
    <mergeCell ref="A575:B575"/>
    <mergeCell ref="D575:E575"/>
    <mergeCell ref="A566:B566"/>
    <mergeCell ref="D566:E566"/>
    <mergeCell ref="A568:F568"/>
    <mergeCell ref="A569:B569"/>
    <mergeCell ref="D569:E569"/>
    <mergeCell ref="A570:B570"/>
    <mergeCell ref="D570:E570"/>
    <mergeCell ref="A563:B563"/>
    <mergeCell ref="D563:E563"/>
    <mergeCell ref="A564:B564"/>
    <mergeCell ref="D564:E564"/>
    <mergeCell ref="A565:B565"/>
    <mergeCell ref="D565:E565"/>
    <mergeCell ref="A560:B560"/>
    <mergeCell ref="D560:E560"/>
    <mergeCell ref="A561:B561"/>
    <mergeCell ref="D561:E561"/>
    <mergeCell ref="A562:B562"/>
    <mergeCell ref="D562:E562"/>
    <mergeCell ref="A555:B555"/>
    <mergeCell ref="D555:E555"/>
    <mergeCell ref="A557:F557"/>
    <mergeCell ref="A558:B558"/>
    <mergeCell ref="D558:E558"/>
    <mergeCell ref="A559:B559"/>
    <mergeCell ref="D559:E559"/>
    <mergeCell ref="A550:B550"/>
    <mergeCell ref="D550:E550"/>
    <mergeCell ref="A552:F552"/>
    <mergeCell ref="A553:B553"/>
    <mergeCell ref="D553:E553"/>
    <mergeCell ref="A554:B554"/>
    <mergeCell ref="D554:E554"/>
    <mergeCell ref="A547:B547"/>
    <mergeCell ref="D547:E547"/>
    <mergeCell ref="A548:B548"/>
    <mergeCell ref="D548:E548"/>
    <mergeCell ref="A549:B549"/>
    <mergeCell ref="D549:E549"/>
    <mergeCell ref="A544:B544"/>
    <mergeCell ref="D544:E544"/>
    <mergeCell ref="A545:B545"/>
    <mergeCell ref="D545:E545"/>
    <mergeCell ref="A546:B546"/>
    <mergeCell ref="D546:E546"/>
    <mergeCell ref="A539:B539"/>
    <mergeCell ref="D539:E539"/>
    <mergeCell ref="A541:F541"/>
    <mergeCell ref="A542:B542"/>
    <mergeCell ref="D542:E542"/>
    <mergeCell ref="A543:B543"/>
    <mergeCell ref="D543:E543"/>
    <mergeCell ref="A536:B536"/>
    <mergeCell ref="D536:E536"/>
    <mergeCell ref="A537:B537"/>
    <mergeCell ref="D537:E537"/>
    <mergeCell ref="A538:B538"/>
    <mergeCell ref="D538:E538"/>
    <mergeCell ref="A533:B533"/>
    <mergeCell ref="D533:E533"/>
    <mergeCell ref="A534:B534"/>
    <mergeCell ref="D534:E534"/>
    <mergeCell ref="A535:B535"/>
    <mergeCell ref="D535:E535"/>
    <mergeCell ref="A530:B530"/>
    <mergeCell ref="D530:E530"/>
    <mergeCell ref="A531:B531"/>
    <mergeCell ref="D531:E531"/>
    <mergeCell ref="A532:B532"/>
    <mergeCell ref="D532:E532"/>
    <mergeCell ref="A525:B525"/>
    <mergeCell ref="D525:E525"/>
    <mergeCell ref="A526:B526"/>
    <mergeCell ref="D526:E526"/>
    <mergeCell ref="A528:F528"/>
    <mergeCell ref="A529:B529"/>
    <mergeCell ref="D529:E529"/>
    <mergeCell ref="A522:B522"/>
    <mergeCell ref="D522:E522"/>
    <mergeCell ref="A523:B523"/>
    <mergeCell ref="D523:E523"/>
    <mergeCell ref="A524:B524"/>
    <mergeCell ref="D524:E524"/>
    <mergeCell ref="A519:B519"/>
    <mergeCell ref="D519:E519"/>
    <mergeCell ref="A520:B520"/>
    <mergeCell ref="D520:E520"/>
    <mergeCell ref="A521:B521"/>
    <mergeCell ref="D521:E521"/>
    <mergeCell ref="A516:B516"/>
    <mergeCell ref="D516:E516"/>
    <mergeCell ref="A517:B517"/>
    <mergeCell ref="D517:E517"/>
    <mergeCell ref="A518:B518"/>
    <mergeCell ref="D518:E518"/>
    <mergeCell ref="A511:B511"/>
    <mergeCell ref="D511:E511"/>
    <mergeCell ref="A512:B512"/>
    <mergeCell ref="D512:E512"/>
    <mergeCell ref="A514:F514"/>
    <mergeCell ref="A515:B515"/>
    <mergeCell ref="D515:E515"/>
    <mergeCell ref="A508:B508"/>
    <mergeCell ref="D508:E508"/>
    <mergeCell ref="A509:B509"/>
    <mergeCell ref="D509:E509"/>
    <mergeCell ref="A510:B510"/>
    <mergeCell ref="D510:E510"/>
    <mergeCell ref="A503:B503"/>
    <mergeCell ref="D503:E503"/>
    <mergeCell ref="A505:F505"/>
    <mergeCell ref="A506:B506"/>
    <mergeCell ref="D506:E506"/>
    <mergeCell ref="A507:B507"/>
    <mergeCell ref="D507:E507"/>
    <mergeCell ref="A500:B500"/>
    <mergeCell ref="D500:E500"/>
    <mergeCell ref="A501:B501"/>
    <mergeCell ref="D501:E501"/>
    <mergeCell ref="A502:B502"/>
    <mergeCell ref="D502:E502"/>
    <mergeCell ref="A496:F496"/>
    <mergeCell ref="A497:B497"/>
    <mergeCell ref="D497:E497"/>
    <mergeCell ref="A498:B498"/>
    <mergeCell ref="D498:E498"/>
    <mergeCell ref="A499:B499"/>
    <mergeCell ref="D499:E499"/>
    <mergeCell ref="A492:B492"/>
    <mergeCell ref="D492:E492"/>
    <mergeCell ref="A493:B493"/>
    <mergeCell ref="D493:E493"/>
    <mergeCell ref="A494:B494"/>
    <mergeCell ref="D494:E494"/>
    <mergeCell ref="A488:F488"/>
    <mergeCell ref="A489:B489"/>
    <mergeCell ref="D489:E489"/>
    <mergeCell ref="A490:B490"/>
    <mergeCell ref="D490:E490"/>
    <mergeCell ref="A491:B491"/>
    <mergeCell ref="D491:E491"/>
    <mergeCell ref="A484:B484"/>
    <mergeCell ref="D484:E484"/>
    <mergeCell ref="A485:B485"/>
    <mergeCell ref="D485:E485"/>
    <mergeCell ref="A486:B486"/>
    <mergeCell ref="D486:E486"/>
    <mergeCell ref="A481:B481"/>
    <mergeCell ref="D481:E481"/>
    <mergeCell ref="A482:B482"/>
    <mergeCell ref="D482:E482"/>
    <mergeCell ref="A483:B483"/>
    <mergeCell ref="D483:E483"/>
    <mergeCell ref="A478:B478"/>
    <mergeCell ref="D478:E478"/>
    <mergeCell ref="A479:B479"/>
    <mergeCell ref="D479:E479"/>
    <mergeCell ref="A480:B480"/>
    <mergeCell ref="D480:E480"/>
    <mergeCell ref="A473:B473"/>
    <mergeCell ref="D473:E473"/>
    <mergeCell ref="A474:B474"/>
    <mergeCell ref="D474:E474"/>
    <mergeCell ref="A476:F476"/>
    <mergeCell ref="A477:B477"/>
    <mergeCell ref="D477:E477"/>
    <mergeCell ref="A470:B470"/>
    <mergeCell ref="D470:E470"/>
    <mergeCell ref="A471:B471"/>
    <mergeCell ref="D471:E471"/>
    <mergeCell ref="A472:B472"/>
    <mergeCell ref="D472:E472"/>
    <mergeCell ref="A467:B467"/>
    <mergeCell ref="D467:E467"/>
    <mergeCell ref="A468:B468"/>
    <mergeCell ref="D468:E468"/>
    <mergeCell ref="A469:B469"/>
    <mergeCell ref="D469:E469"/>
    <mergeCell ref="A464:B464"/>
    <mergeCell ref="D464:E464"/>
    <mergeCell ref="A465:B465"/>
    <mergeCell ref="D465:E465"/>
    <mergeCell ref="A466:B466"/>
    <mergeCell ref="D466:E466"/>
    <mergeCell ref="A459:B459"/>
    <mergeCell ref="D459:E459"/>
    <mergeCell ref="A460:B460"/>
    <mergeCell ref="D460:E460"/>
    <mergeCell ref="A462:F462"/>
    <mergeCell ref="A463:B463"/>
    <mergeCell ref="D463:E463"/>
    <mergeCell ref="A456:B456"/>
    <mergeCell ref="D456:E456"/>
    <mergeCell ref="A457:B457"/>
    <mergeCell ref="D457:E457"/>
    <mergeCell ref="A458:B458"/>
    <mergeCell ref="D458:E458"/>
    <mergeCell ref="A453:B453"/>
    <mergeCell ref="D453:E453"/>
    <mergeCell ref="A454:B454"/>
    <mergeCell ref="D454:E454"/>
    <mergeCell ref="A455:B455"/>
    <mergeCell ref="D455:E455"/>
    <mergeCell ref="A449:F449"/>
    <mergeCell ref="A450:B450"/>
    <mergeCell ref="D450:E450"/>
    <mergeCell ref="A451:B451"/>
    <mergeCell ref="D451:E451"/>
    <mergeCell ref="A452:B452"/>
    <mergeCell ref="D452:E452"/>
    <mergeCell ref="A445:B445"/>
    <mergeCell ref="D445:E445"/>
    <mergeCell ref="A446:B446"/>
    <mergeCell ref="D446:E446"/>
    <mergeCell ref="A447:B447"/>
    <mergeCell ref="D447:E447"/>
    <mergeCell ref="A441:F441"/>
    <mergeCell ref="A442:B442"/>
    <mergeCell ref="D442:E442"/>
    <mergeCell ref="A443:B443"/>
    <mergeCell ref="D443:E443"/>
    <mergeCell ref="A444:B444"/>
    <mergeCell ref="D444:E444"/>
    <mergeCell ref="A437:B437"/>
    <mergeCell ref="D437:E437"/>
    <mergeCell ref="A438:B438"/>
    <mergeCell ref="D438:E438"/>
    <mergeCell ref="A439:B439"/>
    <mergeCell ref="D439:E439"/>
    <mergeCell ref="A434:B434"/>
    <mergeCell ref="D434:E434"/>
    <mergeCell ref="A435:B435"/>
    <mergeCell ref="D435:E435"/>
    <mergeCell ref="A436:B436"/>
    <mergeCell ref="D436:E436"/>
    <mergeCell ref="A431:B431"/>
    <mergeCell ref="D431:E431"/>
    <mergeCell ref="A432:B432"/>
    <mergeCell ref="D432:E432"/>
    <mergeCell ref="A433:B433"/>
    <mergeCell ref="D433:E433"/>
    <mergeCell ref="A427:F427"/>
    <mergeCell ref="A428:B428"/>
    <mergeCell ref="D428:E428"/>
    <mergeCell ref="A429:B429"/>
    <mergeCell ref="D429:E429"/>
    <mergeCell ref="A430:B430"/>
    <mergeCell ref="D430:E430"/>
    <mergeCell ref="A422:F422"/>
    <mergeCell ref="A423:B423"/>
    <mergeCell ref="D423:E423"/>
    <mergeCell ref="A424:B424"/>
    <mergeCell ref="D424:E424"/>
    <mergeCell ref="A425:B425"/>
    <mergeCell ref="D425:E425"/>
    <mergeCell ref="A418:B418"/>
    <mergeCell ref="D418:E418"/>
    <mergeCell ref="A419:B419"/>
    <mergeCell ref="D419:E419"/>
    <mergeCell ref="A420:B420"/>
    <mergeCell ref="D420:E420"/>
    <mergeCell ref="A415:B415"/>
    <mergeCell ref="D415:E415"/>
    <mergeCell ref="A416:B416"/>
    <mergeCell ref="D416:E416"/>
    <mergeCell ref="A417:B417"/>
    <mergeCell ref="D417:E417"/>
    <mergeCell ref="A412:B412"/>
    <mergeCell ref="D412:E412"/>
    <mergeCell ref="A413:B413"/>
    <mergeCell ref="D413:E413"/>
    <mergeCell ref="A414:B414"/>
    <mergeCell ref="D414:E414"/>
    <mergeCell ref="A407:B407"/>
    <mergeCell ref="D407:E407"/>
    <mergeCell ref="A408:B408"/>
    <mergeCell ref="D408:E408"/>
    <mergeCell ref="A410:F410"/>
    <mergeCell ref="A411:B411"/>
    <mergeCell ref="D411:E411"/>
    <mergeCell ref="A404:B404"/>
    <mergeCell ref="D404:E404"/>
    <mergeCell ref="A405:B405"/>
    <mergeCell ref="D405:E405"/>
    <mergeCell ref="A406:B406"/>
    <mergeCell ref="D406:E406"/>
    <mergeCell ref="A401:B401"/>
    <mergeCell ref="D401:E401"/>
    <mergeCell ref="A402:B402"/>
    <mergeCell ref="D402:E402"/>
    <mergeCell ref="A403:B403"/>
    <mergeCell ref="D403:E403"/>
    <mergeCell ref="A397:F397"/>
    <mergeCell ref="A398:B398"/>
    <mergeCell ref="D398:E398"/>
    <mergeCell ref="A399:B399"/>
    <mergeCell ref="D399:E399"/>
    <mergeCell ref="A400:B400"/>
    <mergeCell ref="D400:E400"/>
    <mergeCell ref="A393:B393"/>
    <mergeCell ref="D393:E393"/>
    <mergeCell ref="A394:B394"/>
    <mergeCell ref="D394:E394"/>
    <mergeCell ref="A395:B395"/>
    <mergeCell ref="D395:E395"/>
    <mergeCell ref="A390:B390"/>
    <mergeCell ref="D390:E390"/>
    <mergeCell ref="A391:B391"/>
    <mergeCell ref="D391:E391"/>
    <mergeCell ref="A392:B392"/>
    <mergeCell ref="D392:E392"/>
    <mergeCell ref="A387:B387"/>
    <mergeCell ref="D387:E387"/>
    <mergeCell ref="A388:B388"/>
    <mergeCell ref="D388:E388"/>
    <mergeCell ref="A389:B389"/>
    <mergeCell ref="D389:E389"/>
    <mergeCell ref="A384:B384"/>
    <mergeCell ref="D384:E384"/>
    <mergeCell ref="A385:B385"/>
    <mergeCell ref="D385:E385"/>
    <mergeCell ref="A386:B386"/>
    <mergeCell ref="D386:E386"/>
    <mergeCell ref="A381:B381"/>
    <mergeCell ref="D381:E381"/>
    <mergeCell ref="A382:B382"/>
    <mergeCell ref="D382:E382"/>
    <mergeCell ref="A383:B383"/>
    <mergeCell ref="D383:E383"/>
    <mergeCell ref="A377:F377"/>
    <mergeCell ref="A378:B378"/>
    <mergeCell ref="D378:E378"/>
    <mergeCell ref="A379:B379"/>
    <mergeCell ref="D379:E379"/>
    <mergeCell ref="A380:B380"/>
    <mergeCell ref="D380:E380"/>
    <mergeCell ref="A373:B373"/>
    <mergeCell ref="D373:E373"/>
    <mergeCell ref="A374:B374"/>
    <mergeCell ref="D374:E374"/>
    <mergeCell ref="A375:B375"/>
    <mergeCell ref="D375:E375"/>
    <mergeCell ref="A368:B368"/>
    <mergeCell ref="D368:E368"/>
    <mergeCell ref="A369:B369"/>
    <mergeCell ref="D369:E369"/>
    <mergeCell ref="A371:F371"/>
    <mergeCell ref="A372:B372"/>
    <mergeCell ref="D372:E372"/>
    <mergeCell ref="A363:B363"/>
    <mergeCell ref="D363:E363"/>
    <mergeCell ref="A365:F365"/>
    <mergeCell ref="A366:B366"/>
    <mergeCell ref="D366:E366"/>
    <mergeCell ref="A367:B367"/>
    <mergeCell ref="D367:E367"/>
    <mergeCell ref="A358:B358"/>
    <mergeCell ref="D358:E358"/>
    <mergeCell ref="A360:F360"/>
    <mergeCell ref="A361:B361"/>
    <mergeCell ref="D361:E361"/>
    <mergeCell ref="A362:B362"/>
    <mergeCell ref="D362:E362"/>
    <mergeCell ref="A353:B353"/>
    <mergeCell ref="D353:E353"/>
    <mergeCell ref="A355:F355"/>
    <mergeCell ref="A356:B356"/>
    <mergeCell ref="D356:E356"/>
    <mergeCell ref="A357:B357"/>
    <mergeCell ref="D357:E357"/>
    <mergeCell ref="A350:B350"/>
    <mergeCell ref="D350:E350"/>
    <mergeCell ref="A351:B351"/>
    <mergeCell ref="D351:E351"/>
    <mergeCell ref="A352:B352"/>
    <mergeCell ref="D352:E352"/>
    <mergeCell ref="A346:F346"/>
    <mergeCell ref="A347:B347"/>
    <mergeCell ref="D347:E347"/>
    <mergeCell ref="A348:B348"/>
    <mergeCell ref="D348:E348"/>
    <mergeCell ref="A349:B349"/>
    <mergeCell ref="D349:E349"/>
    <mergeCell ref="A342:B342"/>
    <mergeCell ref="D342:E342"/>
    <mergeCell ref="A343:B343"/>
    <mergeCell ref="D343:E343"/>
    <mergeCell ref="A344:B344"/>
    <mergeCell ref="D344:E344"/>
    <mergeCell ref="A337:B337"/>
    <mergeCell ref="D337:E337"/>
    <mergeCell ref="A339:F339"/>
    <mergeCell ref="A340:B340"/>
    <mergeCell ref="D340:E340"/>
    <mergeCell ref="A341:B341"/>
    <mergeCell ref="D341:E341"/>
    <mergeCell ref="A334:B334"/>
    <mergeCell ref="D334:E334"/>
    <mergeCell ref="A335:B335"/>
    <mergeCell ref="D335:E335"/>
    <mergeCell ref="A336:B336"/>
    <mergeCell ref="D336:E336"/>
    <mergeCell ref="A329:B329"/>
    <mergeCell ref="D329:E329"/>
    <mergeCell ref="A330:B330"/>
    <mergeCell ref="D330:E330"/>
    <mergeCell ref="A332:F332"/>
    <mergeCell ref="A333:B333"/>
    <mergeCell ref="D333:E333"/>
    <mergeCell ref="A324:B324"/>
    <mergeCell ref="D324:E324"/>
    <mergeCell ref="A325:B325"/>
    <mergeCell ref="D325:E325"/>
    <mergeCell ref="A327:F327"/>
    <mergeCell ref="A328:B328"/>
    <mergeCell ref="D328:E328"/>
    <mergeCell ref="A321:B321"/>
    <mergeCell ref="D321:E321"/>
    <mergeCell ref="A322:B322"/>
    <mergeCell ref="D322:E322"/>
    <mergeCell ref="A323:B323"/>
    <mergeCell ref="D323:E323"/>
    <mergeCell ref="A316:B316"/>
    <mergeCell ref="D316:E316"/>
    <mergeCell ref="A317:B317"/>
    <mergeCell ref="D317:E317"/>
    <mergeCell ref="A319:F319"/>
    <mergeCell ref="A320:B320"/>
    <mergeCell ref="D320:E320"/>
    <mergeCell ref="A313:B313"/>
    <mergeCell ref="D313:E313"/>
    <mergeCell ref="A314:B314"/>
    <mergeCell ref="D314:E314"/>
    <mergeCell ref="A315:B315"/>
    <mergeCell ref="D315:E315"/>
    <mergeCell ref="A310:B310"/>
    <mergeCell ref="D310:E310"/>
    <mergeCell ref="A311:B311"/>
    <mergeCell ref="D311:E311"/>
    <mergeCell ref="A312:B312"/>
    <mergeCell ref="D312:E312"/>
    <mergeCell ref="A307:B307"/>
    <mergeCell ref="D307:E307"/>
    <mergeCell ref="A308:B308"/>
    <mergeCell ref="D308:E308"/>
    <mergeCell ref="A309:B309"/>
    <mergeCell ref="D309:E309"/>
    <mergeCell ref="A302:B302"/>
    <mergeCell ref="D302:E302"/>
    <mergeCell ref="A303:B303"/>
    <mergeCell ref="D303:E303"/>
    <mergeCell ref="A305:F305"/>
    <mergeCell ref="A306:B306"/>
    <mergeCell ref="D306:E306"/>
    <mergeCell ref="A298:F298"/>
    <mergeCell ref="A299:B299"/>
    <mergeCell ref="D299:E299"/>
    <mergeCell ref="A300:B300"/>
    <mergeCell ref="D300:E300"/>
    <mergeCell ref="A301:B301"/>
    <mergeCell ref="D301:E301"/>
    <mergeCell ref="A294:B294"/>
    <mergeCell ref="D294:E294"/>
    <mergeCell ref="A295:B295"/>
    <mergeCell ref="D295:E295"/>
    <mergeCell ref="A296:B296"/>
    <mergeCell ref="D296:E296"/>
    <mergeCell ref="A289:B289"/>
    <mergeCell ref="D289:E289"/>
    <mergeCell ref="A291:F291"/>
    <mergeCell ref="A292:B292"/>
    <mergeCell ref="D292:E292"/>
    <mergeCell ref="A293:B293"/>
    <mergeCell ref="D293:E293"/>
    <mergeCell ref="A286:B286"/>
    <mergeCell ref="D286:E286"/>
    <mergeCell ref="A287:B287"/>
    <mergeCell ref="D287:E287"/>
    <mergeCell ref="A288:B288"/>
    <mergeCell ref="D288:E288"/>
    <mergeCell ref="A283:B283"/>
    <mergeCell ref="D283:E283"/>
    <mergeCell ref="A284:B284"/>
    <mergeCell ref="D284:E284"/>
    <mergeCell ref="A285:B285"/>
    <mergeCell ref="D285:E285"/>
    <mergeCell ref="A280:B280"/>
    <mergeCell ref="D280:E280"/>
    <mergeCell ref="A281:B281"/>
    <mergeCell ref="D281:E281"/>
    <mergeCell ref="A282:B282"/>
    <mergeCell ref="D282:E282"/>
    <mergeCell ref="A277:B277"/>
    <mergeCell ref="D277:E277"/>
    <mergeCell ref="A278:B278"/>
    <mergeCell ref="D278:E278"/>
    <mergeCell ref="A279:B279"/>
    <mergeCell ref="D279:E279"/>
    <mergeCell ref="A272:B272"/>
    <mergeCell ref="D272:E272"/>
    <mergeCell ref="A273:B273"/>
    <mergeCell ref="D273:E273"/>
    <mergeCell ref="A275:F275"/>
    <mergeCell ref="A276:B276"/>
    <mergeCell ref="D276:E276"/>
    <mergeCell ref="A267:B267"/>
    <mergeCell ref="D267:E267"/>
    <mergeCell ref="A269:F269"/>
    <mergeCell ref="A270:B270"/>
    <mergeCell ref="D270:E270"/>
    <mergeCell ref="A271:B271"/>
    <mergeCell ref="D271:E271"/>
    <mergeCell ref="A262:B262"/>
    <mergeCell ref="D262:E262"/>
    <mergeCell ref="A264:F264"/>
    <mergeCell ref="A265:B265"/>
    <mergeCell ref="D265:E265"/>
    <mergeCell ref="A266:B266"/>
    <mergeCell ref="D266:E266"/>
    <mergeCell ref="A259:B259"/>
    <mergeCell ref="D259:E259"/>
    <mergeCell ref="A260:B260"/>
    <mergeCell ref="D260:E260"/>
    <mergeCell ref="A261:B261"/>
    <mergeCell ref="D261:E261"/>
    <mergeCell ref="A254:B254"/>
    <mergeCell ref="D254:E254"/>
    <mergeCell ref="A255:B255"/>
    <mergeCell ref="D255:E255"/>
    <mergeCell ref="A257:F257"/>
    <mergeCell ref="A258:B258"/>
    <mergeCell ref="D258:E258"/>
    <mergeCell ref="A249:B249"/>
    <mergeCell ref="D249:E249"/>
    <mergeCell ref="A250:B250"/>
    <mergeCell ref="D250:E250"/>
    <mergeCell ref="A252:F252"/>
    <mergeCell ref="A253:B253"/>
    <mergeCell ref="D253:E253"/>
    <mergeCell ref="A244:B244"/>
    <mergeCell ref="D244:E244"/>
    <mergeCell ref="A245:B245"/>
    <mergeCell ref="D245:E245"/>
    <mergeCell ref="A247:F247"/>
    <mergeCell ref="A248:B248"/>
    <mergeCell ref="D248:E248"/>
    <mergeCell ref="A241:B241"/>
    <mergeCell ref="D241:E241"/>
    <mergeCell ref="A242:B242"/>
    <mergeCell ref="D242:E242"/>
    <mergeCell ref="A243:B243"/>
    <mergeCell ref="D243:E243"/>
    <mergeCell ref="A238:B238"/>
    <mergeCell ref="D238:E238"/>
    <mergeCell ref="A239:B239"/>
    <mergeCell ref="D239:E239"/>
    <mergeCell ref="A240:B240"/>
    <mergeCell ref="D240:E240"/>
    <mergeCell ref="A233:B233"/>
    <mergeCell ref="D233:E233"/>
    <mergeCell ref="A235:F235"/>
    <mergeCell ref="A236:B236"/>
    <mergeCell ref="D236:E236"/>
    <mergeCell ref="A237:B237"/>
    <mergeCell ref="D237:E237"/>
    <mergeCell ref="A228:B228"/>
    <mergeCell ref="D228:E228"/>
    <mergeCell ref="A230:F230"/>
    <mergeCell ref="A231:B231"/>
    <mergeCell ref="D231:E231"/>
    <mergeCell ref="A232:B232"/>
    <mergeCell ref="D232:E232"/>
    <mergeCell ref="A223:B223"/>
    <mergeCell ref="D223:E223"/>
    <mergeCell ref="A225:F225"/>
    <mergeCell ref="A226:B226"/>
    <mergeCell ref="D226:E226"/>
    <mergeCell ref="A227:B227"/>
    <mergeCell ref="D227:E227"/>
    <mergeCell ref="A220:B220"/>
    <mergeCell ref="D220:E220"/>
    <mergeCell ref="A221:B221"/>
    <mergeCell ref="D221:E221"/>
    <mergeCell ref="A222:B222"/>
    <mergeCell ref="D222:E222"/>
    <mergeCell ref="A215:B215"/>
    <mergeCell ref="D215:E215"/>
    <mergeCell ref="A217:F217"/>
    <mergeCell ref="A218:B218"/>
    <mergeCell ref="D218:E218"/>
    <mergeCell ref="A219:B219"/>
    <mergeCell ref="D219:E219"/>
    <mergeCell ref="A212:B212"/>
    <mergeCell ref="D212:E212"/>
    <mergeCell ref="A213:B213"/>
    <mergeCell ref="D213:E213"/>
    <mergeCell ref="A214:B214"/>
    <mergeCell ref="D214:E214"/>
    <mergeCell ref="A209:B209"/>
    <mergeCell ref="D209:E209"/>
    <mergeCell ref="A210:B210"/>
    <mergeCell ref="D210:E210"/>
    <mergeCell ref="A211:B211"/>
    <mergeCell ref="D211:E211"/>
    <mergeCell ref="A206:B206"/>
    <mergeCell ref="D206:E206"/>
    <mergeCell ref="A207:B207"/>
    <mergeCell ref="D207:E207"/>
    <mergeCell ref="A208:B208"/>
    <mergeCell ref="D208:E208"/>
    <mergeCell ref="A201:B201"/>
    <mergeCell ref="D201:E201"/>
    <mergeCell ref="A203:F203"/>
    <mergeCell ref="A204:B204"/>
    <mergeCell ref="D204:E204"/>
    <mergeCell ref="A205:B205"/>
    <mergeCell ref="D205:E205"/>
    <mergeCell ref="A196:B196"/>
    <mergeCell ref="D196:E196"/>
    <mergeCell ref="A198:F198"/>
    <mergeCell ref="A199:B199"/>
    <mergeCell ref="D199:E199"/>
    <mergeCell ref="A200:B200"/>
    <mergeCell ref="D200:E200"/>
    <mergeCell ref="A193:B193"/>
    <mergeCell ref="D193:E193"/>
    <mergeCell ref="A194:B194"/>
    <mergeCell ref="D194:E194"/>
    <mergeCell ref="A195:B195"/>
    <mergeCell ref="D195:E195"/>
    <mergeCell ref="A188:B188"/>
    <mergeCell ref="D188:E188"/>
    <mergeCell ref="A190:F190"/>
    <mergeCell ref="A191:B191"/>
    <mergeCell ref="D191:E191"/>
    <mergeCell ref="A192:B192"/>
    <mergeCell ref="D192:E192"/>
    <mergeCell ref="A185:B185"/>
    <mergeCell ref="D185:E185"/>
    <mergeCell ref="A186:B186"/>
    <mergeCell ref="D186:E186"/>
    <mergeCell ref="A187:B187"/>
    <mergeCell ref="D187:E187"/>
    <mergeCell ref="A182:B182"/>
    <mergeCell ref="D182:E182"/>
    <mergeCell ref="A183:B183"/>
    <mergeCell ref="D183:E183"/>
    <mergeCell ref="A184:B184"/>
    <mergeCell ref="D184:E184"/>
    <mergeCell ref="A179:B179"/>
    <mergeCell ref="D179:E179"/>
    <mergeCell ref="A180:B180"/>
    <mergeCell ref="D180:E180"/>
    <mergeCell ref="A181:B181"/>
    <mergeCell ref="D181:E181"/>
    <mergeCell ref="A176:B176"/>
    <mergeCell ref="D176:E176"/>
    <mergeCell ref="A177:B177"/>
    <mergeCell ref="D177:E177"/>
    <mergeCell ref="A178:B178"/>
    <mergeCell ref="D178:E178"/>
    <mergeCell ref="A173:B173"/>
    <mergeCell ref="D173:E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1:F171"/>
    <mergeCell ref="A172:B172"/>
    <mergeCell ref="D172:E172"/>
    <mergeCell ref="A165:B165"/>
    <mergeCell ref="D165:E165"/>
    <mergeCell ref="A166:B166"/>
    <mergeCell ref="D166:E166"/>
    <mergeCell ref="A167:B167"/>
    <mergeCell ref="D167:E167"/>
    <mergeCell ref="A160:B160"/>
    <mergeCell ref="D160:E160"/>
    <mergeCell ref="A162:F162"/>
    <mergeCell ref="A163:B163"/>
    <mergeCell ref="D163:E163"/>
    <mergeCell ref="A164:B164"/>
    <mergeCell ref="D164:E164"/>
    <mergeCell ref="A157:B157"/>
    <mergeCell ref="D157:E157"/>
    <mergeCell ref="A158:B158"/>
    <mergeCell ref="D158:E158"/>
    <mergeCell ref="A159:B159"/>
    <mergeCell ref="D159:E159"/>
    <mergeCell ref="A154:B154"/>
    <mergeCell ref="D154:E154"/>
    <mergeCell ref="A155:B155"/>
    <mergeCell ref="D155:E155"/>
    <mergeCell ref="A156:B156"/>
    <mergeCell ref="D156:E156"/>
    <mergeCell ref="A151:B151"/>
    <mergeCell ref="D151:E151"/>
    <mergeCell ref="A152:B152"/>
    <mergeCell ref="D152:E152"/>
    <mergeCell ref="A153:B153"/>
    <mergeCell ref="D153:E153"/>
    <mergeCell ref="A146:B146"/>
    <mergeCell ref="D146:E146"/>
    <mergeCell ref="A147:B147"/>
    <mergeCell ref="D147:E147"/>
    <mergeCell ref="A149:F149"/>
    <mergeCell ref="A150:B150"/>
    <mergeCell ref="D150:E150"/>
    <mergeCell ref="A143:B143"/>
    <mergeCell ref="D143:E143"/>
    <mergeCell ref="A144:B144"/>
    <mergeCell ref="D144:E144"/>
    <mergeCell ref="A145:B145"/>
    <mergeCell ref="D145:E145"/>
    <mergeCell ref="A140:B140"/>
    <mergeCell ref="D140:E140"/>
    <mergeCell ref="A141:B141"/>
    <mergeCell ref="D141:E141"/>
    <mergeCell ref="A142:B142"/>
    <mergeCell ref="D142:E142"/>
    <mergeCell ref="A136:F136"/>
    <mergeCell ref="A137:B137"/>
    <mergeCell ref="D137:E137"/>
    <mergeCell ref="A138:B138"/>
    <mergeCell ref="D138:E138"/>
    <mergeCell ref="A139:B139"/>
    <mergeCell ref="D139:E139"/>
    <mergeCell ref="A132:B132"/>
    <mergeCell ref="D132:E132"/>
    <mergeCell ref="A133:B133"/>
    <mergeCell ref="D133:E133"/>
    <mergeCell ref="A134:B134"/>
    <mergeCell ref="D134:E134"/>
    <mergeCell ref="A129:B129"/>
    <mergeCell ref="D129:E129"/>
    <mergeCell ref="A130:B130"/>
    <mergeCell ref="D130:E130"/>
    <mergeCell ref="A131:B131"/>
    <mergeCell ref="D131:E131"/>
    <mergeCell ref="A126:B126"/>
    <mergeCell ref="D126:E126"/>
    <mergeCell ref="A127:B127"/>
    <mergeCell ref="D127:E127"/>
    <mergeCell ref="A128:B128"/>
    <mergeCell ref="D128:E128"/>
    <mergeCell ref="A122:F122"/>
    <mergeCell ref="A123:B123"/>
    <mergeCell ref="D123:E123"/>
    <mergeCell ref="A124:B124"/>
    <mergeCell ref="D124:E124"/>
    <mergeCell ref="A125:B125"/>
    <mergeCell ref="D125:E125"/>
    <mergeCell ref="A118:B118"/>
    <mergeCell ref="D118:E118"/>
    <mergeCell ref="A119:B119"/>
    <mergeCell ref="D119:E119"/>
    <mergeCell ref="A120:B120"/>
    <mergeCell ref="D120:E120"/>
    <mergeCell ref="A113:B113"/>
    <mergeCell ref="D113:E113"/>
    <mergeCell ref="A114:B114"/>
    <mergeCell ref="D114:E114"/>
    <mergeCell ref="A116:F116"/>
    <mergeCell ref="A117:B117"/>
    <mergeCell ref="D117:E117"/>
    <mergeCell ref="A108:B108"/>
    <mergeCell ref="D108:E108"/>
    <mergeCell ref="A110:F110"/>
    <mergeCell ref="A111:B111"/>
    <mergeCell ref="D111:E111"/>
    <mergeCell ref="A112:B112"/>
    <mergeCell ref="D112:E112"/>
    <mergeCell ref="A103:B103"/>
    <mergeCell ref="D103:E103"/>
    <mergeCell ref="A105:F105"/>
    <mergeCell ref="A106:B106"/>
    <mergeCell ref="D106:E106"/>
    <mergeCell ref="A107:B107"/>
    <mergeCell ref="D107:E107"/>
    <mergeCell ref="A100:B100"/>
    <mergeCell ref="D100:E100"/>
    <mergeCell ref="A101:B101"/>
    <mergeCell ref="D101:E101"/>
    <mergeCell ref="A102:B102"/>
    <mergeCell ref="D102:E102"/>
    <mergeCell ref="A95:B95"/>
    <mergeCell ref="D95:E95"/>
    <mergeCell ref="A96:B96"/>
    <mergeCell ref="D96:E96"/>
    <mergeCell ref="A98:F98"/>
    <mergeCell ref="A99:B99"/>
    <mergeCell ref="D99:E99"/>
    <mergeCell ref="A91:F91"/>
    <mergeCell ref="A92:B92"/>
    <mergeCell ref="D92:E92"/>
    <mergeCell ref="A93:B93"/>
    <mergeCell ref="D93:E93"/>
    <mergeCell ref="A94:B94"/>
    <mergeCell ref="D94:E94"/>
    <mergeCell ref="A87:B87"/>
    <mergeCell ref="D87:E87"/>
    <mergeCell ref="A88:B88"/>
    <mergeCell ref="D88:E88"/>
    <mergeCell ref="A89:B89"/>
    <mergeCell ref="D89:E89"/>
    <mergeCell ref="A84:B84"/>
    <mergeCell ref="D84:E84"/>
    <mergeCell ref="A85:B85"/>
    <mergeCell ref="D85:E85"/>
    <mergeCell ref="A86:B86"/>
    <mergeCell ref="D86:E86"/>
    <mergeCell ref="A79:B79"/>
    <mergeCell ref="D79:E79"/>
    <mergeCell ref="A80:B80"/>
    <mergeCell ref="D80:E80"/>
    <mergeCell ref="A82:F82"/>
    <mergeCell ref="A83:B83"/>
    <mergeCell ref="D83:E83"/>
    <mergeCell ref="A74:B74"/>
    <mergeCell ref="D74:E74"/>
    <mergeCell ref="A75:B75"/>
    <mergeCell ref="D75:E75"/>
    <mergeCell ref="A77:F77"/>
    <mergeCell ref="A78:B78"/>
    <mergeCell ref="D78:E78"/>
    <mergeCell ref="A71:B71"/>
    <mergeCell ref="D71:E71"/>
    <mergeCell ref="A72:B72"/>
    <mergeCell ref="D72:E72"/>
    <mergeCell ref="A73:B73"/>
    <mergeCell ref="D73:E73"/>
    <mergeCell ref="A68:B68"/>
    <mergeCell ref="D68:E68"/>
    <mergeCell ref="A69:B69"/>
    <mergeCell ref="D69:E69"/>
    <mergeCell ref="A70:B70"/>
    <mergeCell ref="D70:E70"/>
    <mergeCell ref="A63:B63"/>
    <mergeCell ref="D63:E63"/>
    <mergeCell ref="A64:B64"/>
    <mergeCell ref="D64:E64"/>
    <mergeCell ref="A66:F66"/>
    <mergeCell ref="A67:B67"/>
    <mergeCell ref="D67:E67"/>
    <mergeCell ref="A59:F59"/>
    <mergeCell ref="A60:B60"/>
    <mergeCell ref="D60:E60"/>
    <mergeCell ref="A61:B61"/>
    <mergeCell ref="D61:E61"/>
    <mergeCell ref="A62:B62"/>
    <mergeCell ref="D62:E62"/>
    <mergeCell ref="A55:B55"/>
    <mergeCell ref="D55:E55"/>
    <mergeCell ref="A56:B56"/>
    <mergeCell ref="D56:E56"/>
    <mergeCell ref="A57:B57"/>
    <mergeCell ref="D57:E57"/>
    <mergeCell ref="A50:B50"/>
    <mergeCell ref="D50:E50"/>
    <mergeCell ref="A51:B51"/>
    <mergeCell ref="D51:E51"/>
    <mergeCell ref="A53:F53"/>
    <mergeCell ref="A54:B54"/>
    <mergeCell ref="D54:E54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39:B39"/>
    <mergeCell ref="D39:E39"/>
    <mergeCell ref="A40:B40"/>
    <mergeCell ref="D40:E40"/>
    <mergeCell ref="A42:F42"/>
    <mergeCell ref="A43:B43"/>
    <mergeCell ref="D43:E43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29:F29"/>
    <mergeCell ref="A30:B30"/>
    <mergeCell ref="D30:E30"/>
    <mergeCell ref="A31:B31"/>
    <mergeCell ref="D31:E31"/>
    <mergeCell ref="A32:B32"/>
    <mergeCell ref="D32:E32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B5:F5"/>
    <mergeCell ref="A6:B6"/>
    <mergeCell ref="D6:E6"/>
    <mergeCell ref="A8:F8"/>
    <mergeCell ref="A9:B9"/>
    <mergeCell ref="D9:E9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</mergeCells>
  <printOptions horizontalCentered="1"/>
  <pageMargins left="1.1811023622047245" right="0.59055118110236227" top="0.78740157480314965" bottom="0.78740157480314965" header="0.19685039370078741" footer="0.19685039370078741"/>
  <pageSetup scale="80" pageOrder="overThenDown" orientation="portrait" r:id="rId1"/>
  <headerFooter>
    <oddFooter>&amp;R&amp;P</oddFooter>
  </headerFooter>
  <rowBreaks count="4" manualBreakCount="4">
    <brk id="202" max="16383" man="1"/>
    <brk id="359" max="16383" man="1"/>
    <brk id="714" max="16383" man="1"/>
    <brk id="7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"/>
  <sheetViews>
    <sheetView tabSelected="1" topLeftCell="B1" zoomScale="90" zoomScaleNormal="90" zoomScalePageLayoutView="80" workbookViewId="0">
      <selection activeCell="K34" sqref="K34"/>
    </sheetView>
  </sheetViews>
  <sheetFormatPr defaultRowHeight="12.75" x14ac:dyDescent="0.2"/>
  <cols>
    <col min="1" max="1" width="3.28515625" style="92" customWidth="1"/>
    <col min="2" max="2" width="10.7109375" style="161" customWidth="1"/>
    <col min="3" max="3" width="25.85546875" style="105" customWidth="1"/>
    <col min="4" max="4" width="3.42578125" style="105" hidden="1" customWidth="1"/>
    <col min="5" max="5" width="13.42578125" style="105" customWidth="1"/>
    <col min="6" max="6" width="10.85546875" style="92" customWidth="1"/>
    <col min="7" max="7" width="11.140625" style="92" customWidth="1"/>
    <col min="8" max="8" width="12.28515625" style="92" hidden="1" customWidth="1"/>
    <col min="9" max="9" width="10.85546875" style="251" hidden="1" customWidth="1"/>
    <col min="10" max="10" width="12.5703125" style="92" customWidth="1"/>
    <col min="11" max="11" width="12.28515625" style="92" customWidth="1"/>
    <col min="12" max="12" width="12.140625" style="92" customWidth="1"/>
    <col min="13" max="13" width="12.5703125" style="92" customWidth="1"/>
    <col min="14" max="14" width="12.42578125" style="92" customWidth="1"/>
    <col min="15" max="15" width="13.28515625" style="92" customWidth="1"/>
    <col min="16" max="16" width="12.140625" style="92" customWidth="1"/>
    <col min="17" max="17" width="12.28515625" style="92" customWidth="1"/>
    <col min="18" max="18" width="12.5703125" style="92" customWidth="1"/>
    <col min="19" max="19" width="12.7109375" style="92" customWidth="1"/>
    <col min="20" max="21" width="12.28515625" style="92" customWidth="1"/>
    <col min="22" max="22" width="12.42578125" style="92" customWidth="1"/>
    <col min="23" max="23" width="12.28515625" style="92" customWidth="1"/>
    <col min="24" max="24" width="13.28515625" style="92" customWidth="1"/>
    <col min="25" max="25" width="13.5703125" style="92" customWidth="1"/>
    <col min="26" max="256" width="9.140625" style="92"/>
    <col min="257" max="257" width="3.28515625" style="92" customWidth="1"/>
    <col min="258" max="258" width="10.7109375" style="92" customWidth="1"/>
    <col min="259" max="259" width="25.85546875" style="92" customWidth="1"/>
    <col min="260" max="260" width="3.42578125" style="92" customWidth="1"/>
    <col min="261" max="261" width="13.42578125" style="92" customWidth="1"/>
    <col min="262" max="262" width="10.85546875" style="92" customWidth="1"/>
    <col min="263" max="263" width="12.140625" style="92" customWidth="1"/>
    <col min="264" max="265" width="0" style="92" hidden="1" customWidth="1"/>
    <col min="266" max="266" width="12.5703125" style="92" customWidth="1"/>
    <col min="267" max="267" width="12.28515625" style="92" customWidth="1"/>
    <col min="268" max="268" width="12.140625" style="92" customWidth="1"/>
    <col min="269" max="269" width="12.5703125" style="92" customWidth="1"/>
    <col min="270" max="270" width="12.42578125" style="92" customWidth="1"/>
    <col min="271" max="271" width="13.28515625" style="92" customWidth="1"/>
    <col min="272" max="272" width="12.140625" style="92" customWidth="1"/>
    <col min="273" max="273" width="12.28515625" style="92" customWidth="1"/>
    <col min="274" max="274" width="12.5703125" style="92" customWidth="1"/>
    <col min="275" max="275" width="12.7109375" style="92" customWidth="1"/>
    <col min="276" max="277" width="12.28515625" style="92" customWidth="1"/>
    <col min="278" max="278" width="12.42578125" style="92" customWidth="1"/>
    <col min="279" max="279" width="12.28515625" style="92" customWidth="1"/>
    <col min="280" max="280" width="13.28515625" style="92" customWidth="1"/>
    <col min="281" max="281" width="13.42578125" style="92" customWidth="1"/>
    <col min="282" max="512" width="9.140625" style="92"/>
    <col min="513" max="513" width="3.28515625" style="92" customWidth="1"/>
    <col min="514" max="514" width="10.7109375" style="92" customWidth="1"/>
    <col min="515" max="515" width="25.85546875" style="92" customWidth="1"/>
    <col min="516" max="516" width="3.42578125" style="92" customWidth="1"/>
    <col min="517" max="517" width="13.42578125" style="92" customWidth="1"/>
    <col min="518" max="518" width="10.85546875" style="92" customWidth="1"/>
    <col min="519" max="519" width="12.140625" style="92" customWidth="1"/>
    <col min="520" max="521" width="0" style="92" hidden="1" customWidth="1"/>
    <col min="522" max="522" width="12.5703125" style="92" customWidth="1"/>
    <col min="523" max="523" width="12.28515625" style="92" customWidth="1"/>
    <col min="524" max="524" width="12.140625" style="92" customWidth="1"/>
    <col min="525" max="525" width="12.5703125" style="92" customWidth="1"/>
    <col min="526" max="526" width="12.42578125" style="92" customWidth="1"/>
    <col min="527" max="527" width="13.28515625" style="92" customWidth="1"/>
    <col min="528" max="528" width="12.140625" style="92" customWidth="1"/>
    <col min="529" max="529" width="12.28515625" style="92" customWidth="1"/>
    <col min="530" max="530" width="12.5703125" style="92" customWidth="1"/>
    <col min="531" max="531" width="12.7109375" style="92" customWidth="1"/>
    <col min="532" max="533" width="12.28515625" style="92" customWidth="1"/>
    <col min="534" max="534" width="12.42578125" style="92" customWidth="1"/>
    <col min="535" max="535" width="12.28515625" style="92" customWidth="1"/>
    <col min="536" max="536" width="13.28515625" style="92" customWidth="1"/>
    <col min="537" max="537" width="13.42578125" style="92" customWidth="1"/>
    <col min="538" max="768" width="9.140625" style="92"/>
    <col min="769" max="769" width="3.28515625" style="92" customWidth="1"/>
    <col min="770" max="770" width="10.7109375" style="92" customWidth="1"/>
    <col min="771" max="771" width="25.85546875" style="92" customWidth="1"/>
    <col min="772" max="772" width="3.42578125" style="92" customWidth="1"/>
    <col min="773" max="773" width="13.42578125" style="92" customWidth="1"/>
    <col min="774" max="774" width="10.85546875" style="92" customWidth="1"/>
    <col min="775" max="775" width="12.140625" style="92" customWidth="1"/>
    <col min="776" max="777" width="0" style="92" hidden="1" customWidth="1"/>
    <col min="778" max="778" width="12.5703125" style="92" customWidth="1"/>
    <col min="779" max="779" width="12.28515625" style="92" customWidth="1"/>
    <col min="780" max="780" width="12.140625" style="92" customWidth="1"/>
    <col min="781" max="781" width="12.5703125" style="92" customWidth="1"/>
    <col min="782" max="782" width="12.42578125" style="92" customWidth="1"/>
    <col min="783" max="783" width="13.28515625" style="92" customWidth="1"/>
    <col min="784" max="784" width="12.140625" style="92" customWidth="1"/>
    <col min="785" max="785" width="12.28515625" style="92" customWidth="1"/>
    <col min="786" max="786" width="12.5703125" style="92" customWidth="1"/>
    <col min="787" max="787" width="12.7109375" style="92" customWidth="1"/>
    <col min="788" max="789" width="12.28515625" style="92" customWidth="1"/>
    <col min="790" max="790" width="12.42578125" style="92" customWidth="1"/>
    <col min="791" max="791" width="12.28515625" style="92" customWidth="1"/>
    <col min="792" max="792" width="13.28515625" style="92" customWidth="1"/>
    <col min="793" max="793" width="13.42578125" style="92" customWidth="1"/>
    <col min="794" max="1024" width="9.140625" style="92"/>
    <col min="1025" max="1025" width="3.28515625" style="92" customWidth="1"/>
    <col min="1026" max="1026" width="10.7109375" style="92" customWidth="1"/>
    <col min="1027" max="1027" width="25.85546875" style="92" customWidth="1"/>
    <col min="1028" max="1028" width="3.42578125" style="92" customWidth="1"/>
    <col min="1029" max="1029" width="13.42578125" style="92" customWidth="1"/>
    <col min="1030" max="1030" width="10.85546875" style="92" customWidth="1"/>
    <col min="1031" max="1031" width="12.140625" style="92" customWidth="1"/>
    <col min="1032" max="1033" width="0" style="92" hidden="1" customWidth="1"/>
    <col min="1034" max="1034" width="12.5703125" style="92" customWidth="1"/>
    <col min="1035" max="1035" width="12.28515625" style="92" customWidth="1"/>
    <col min="1036" max="1036" width="12.140625" style="92" customWidth="1"/>
    <col min="1037" max="1037" width="12.5703125" style="92" customWidth="1"/>
    <col min="1038" max="1038" width="12.42578125" style="92" customWidth="1"/>
    <col min="1039" max="1039" width="13.28515625" style="92" customWidth="1"/>
    <col min="1040" max="1040" width="12.140625" style="92" customWidth="1"/>
    <col min="1041" max="1041" width="12.28515625" style="92" customWidth="1"/>
    <col min="1042" max="1042" width="12.5703125" style="92" customWidth="1"/>
    <col min="1043" max="1043" width="12.7109375" style="92" customWidth="1"/>
    <col min="1044" max="1045" width="12.28515625" style="92" customWidth="1"/>
    <col min="1046" max="1046" width="12.42578125" style="92" customWidth="1"/>
    <col min="1047" max="1047" width="12.28515625" style="92" customWidth="1"/>
    <col min="1048" max="1048" width="13.28515625" style="92" customWidth="1"/>
    <col min="1049" max="1049" width="13.42578125" style="92" customWidth="1"/>
    <col min="1050" max="1280" width="9.140625" style="92"/>
    <col min="1281" max="1281" width="3.28515625" style="92" customWidth="1"/>
    <col min="1282" max="1282" width="10.7109375" style="92" customWidth="1"/>
    <col min="1283" max="1283" width="25.85546875" style="92" customWidth="1"/>
    <col min="1284" max="1284" width="3.42578125" style="92" customWidth="1"/>
    <col min="1285" max="1285" width="13.42578125" style="92" customWidth="1"/>
    <col min="1286" max="1286" width="10.85546875" style="92" customWidth="1"/>
    <col min="1287" max="1287" width="12.140625" style="92" customWidth="1"/>
    <col min="1288" max="1289" width="0" style="92" hidden="1" customWidth="1"/>
    <col min="1290" max="1290" width="12.5703125" style="92" customWidth="1"/>
    <col min="1291" max="1291" width="12.28515625" style="92" customWidth="1"/>
    <col min="1292" max="1292" width="12.140625" style="92" customWidth="1"/>
    <col min="1293" max="1293" width="12.5703125" style="92" customWidth="1"/>
    <col min="1294" max="1294" width="12.42578125" style="92" customWidth="1"/>
    <col min="1295" max="1295" width="13.28515625" style="92" customWidth="1"/>
    <col min="1296" max="1296" width="12.140625" style="92" customWidth="1"/>
    <col min="1297" max="1297" width="12.28515625" style="92" customWidth="1"/>
    <col min="1298" max="1298" width="12.5703125" style="92" customWidth="1"/>
    <col min="1299" max="1299" width="12.7109375" style="92" customWidth="1"/>
    <col min="1300" max="1301" width="12.28515625" style="92" customWidth="1"/>
    <col min="1302" max="1302" width="12.42578125" style="92" customWidth="1"/>
    <col min="1303" max="1303" width="12.28515625" style="92" customWidth="1"/>
    <col min="1304" max="1304" width="13.28515625" style="92" customWidth="1"/>
    <col min="1305" max="1305" width="13.42578125" style="92" customWidth="1"/>
    <col min="1306" max="1536" width="9.140625" style="92"/>
    <col min="1537" max="1537" width="3.28515625" style="92" customWidth="1"/>
    <col min="1538" max="1538" width="10.7109375" style="92" customWidth="1"/>
    <col min="1539" max="1539" width="25.85546875" style="92" customWidth="1"/>
    <col min="1540" max="1540" width="3.42578125" style="92" customWidth="1"/>
    <col min="1541" max="1541" width="13.42578125" style="92" customWidth="1"/>
    <col min="1542" max="1542" width="10.85546875" style="92" customWidth="1"/>
    <col min="1543" max="1543" width="12.140625" style="92" customWidth="1"/>
    <col min="1544" max="1545" width="0" style="92" hidden="1" customWidth="1"/>
    <col min="1546" max="1546" width="12.5703125" style="92" customWidth="1"/>
    <col min="1547" max="1547" width="12.28515625" style="92" customWidth="1"/>
    <col min="1548" max="1548" width="12.140625" style="92" customWidth="1"/>
    <col min="1549" max="1549" width="12.5703125" style="92" customWidth="1"/>
    <col min="1550" max="1550" width="12.42578125" style="92" customWidth="1"/>
    <col min="1551" max="1551" width="13.28515625" style="92" customWidth="1"/>
    <col min="1552" max="1552" width="12.140625" style="92" customWidth="1"/>
    <col min="1553" max="1553" width="12.28515625" style="92" customWidth="1"/>
    <col min="1554" max="1554" width="12.5703125" style="92" customWidth="1"/>
    <col min="1555" max="1555" width="12.7109375" style="92" customWidth="1"/>
    <col min="1556" max="1557" width="12.28515625" style="92" customWidth="1"/>
    <col min="1558" max="1558" width="12.42578125" style="92" customWidth="1"/>
    <col min="1559" max="1559" width="12.28515625" style="92" customWidth="1"/>
    <col min="1560" max="1560" width="13.28515625" style="92" customWidth="1"/>
    <col min="1561" max="1561" width="13.42578125" style="92" customWidth="1"/>
    <col min="1562" max="1792" width="9.140625" style="92"/>
    <col min="1793" max="1793" width="3.28515625" style="92" customWidth="1"/>
    <col min="1794" max="1794" width="10.7109375" style="92" customWidth="1"/>
    <col min="1795" max="1795" width="25.85546875" style="92" customWidth="1"/>
    <col min="1796" max="1796" width="3.42578125" style="92" customWidth="1"/>
    <col min="1797" max="1797" width="13.42578125" style="92" customWidth="1"/>
    <col min="1798" max="1798" width="10.85546875" style="92" customWidth="1"/>
    <col min="1799" max="1799" width="12.140625" style="92" customWidth="1"/>
    <col min="1800" max="1801" width="0" style="92" hidden="1" customWidth="1"/>
    <col min="1802" max="1802" width="12.5703125" style="92" customWidth="1"/>
    <col min="1803" max="1803" width="12.28515625" style="92" customWidth="1"/>
    <col min="1804" max="1804" width="12.140625" style="92" customWidth="1"/>
    <col min="1805" max="1805" width="12.5703125" style="92" customWidth="1"/>
    <col min="1806" max="1806" width="12.42578125" style="92" customWidth="1"/>
    <col min="1807" max="1807" width="13.28515625" style="92" customWidth="1"/>
    <col min="1808" max="1808" width="12.140625" style="92" customWidth="1"/>
    <col min="1809" max="1809" width="12.28515625" style="92" customWidth="1"/>
    <col min="1810" max="1810" width="12.5703125" style="92" customWidth="1"/>
    <col min="1811" max="1811" width="12.7109375" style="92" customWidth="1"/>
    <col min="1812" max="1813" width="12.28515625" style="92" customWidth="1"/>
    <col min="1814" max="1814" width="12.42578125" style="92" customWidth="1"/>
    <col min="1815" max="1815" width="12.28515625" style="92" customWidth="1"/>
    <col min="1816" max="1816" width="13.28515625" style="92" customWidth="1"/>
    <col min="1817" max="1817" width="13.42578125" style="92" customWidth="1"/>
    <col min="1818" max="2048" width="9.140625" style="92"/>
    <col min="2049" max="2049" width="3.28515625" style="92" customWidth="1"/>
    <col min="2050" max="2050" width="10.7109375" style="92" customWidth="1"/>
    <col min="2051" max="2051" width="25.85546875" style="92" customWidth="1"/>
    <col min="2052" max="2052" width="3.42578125" style="92" customWidth="1"/>
    <col min="2053" max="2053" width="13.42578125" style="92" customWidth="1"/>
    <col min="2054" max="2054" width="10.85546875" style="92" customWidth="1"/>
    <col min="2055" max="2055" width="12.140625" style="92" customWidth="1"/>
    <col min="2056" max="2057" width="0" style="92" hidden="1" customWidth="1"/>
    <col min="2058" max="2058" width="12.5703125" style="92" customWidth="1"/>
    <col min="2059" max="2059" width="12.28515625" style="92" customWidth="1"/>
    <col min="2060" max="2060" width="12.140625" style="92" customWidth="1"/>
    <col min="2061" max="2061" width="12.5703125" style="92" customWidth="1"/>
    <col min="2062" max="2062" width="12.42578125" style="92" customWidth="1"/>
    <col min="2063" max="2063" width="13.28515625" style="92" customWidth="1"/>
    <col min="2064" max="2064" width="12.140625" style="92" customWidth="1"/>
    <col min="2065" max="2065" width="12.28515625" style="92" customWidth="1"/>
    <col min="2066" max="2066" width="12.5703125" style="92" customWidth="1"/>
    <col min="2067" max="2067" width="12.7109375" style="92" customWidth="1"/>
    <col min="2068" max="2069" width="12.28515625" style="92" customWidth="1"/>
    <col min="2070" max="2070" width="12.42578125" style="92" customWidth="1"/>
    <col min="2071" max="2071" width="12.28515625" style="92" customWidth="1"/>
    <col min="2072" max="2072" width="13.28515625" style="92" customWidth="1"/>
    <col min="2073" max="2073" width="13.42578125" style="92" customWidth="1"/>
    <col min="2074" max="2304" width="9.140625" style="92"/>
    <col min="2305" max="2305" width="3.28515625" style="92" customWidth="1"/>
    <col min="2306" max="2306" width="10.7109375" style="92" customWidth="1"/>
    <col min="2307" max="2307" width="25.85546875" style="92" customWidth="1"/>
    <col min="2308" max="2308" width="3.42578125" style="92" customWidth="1"/>
    <col min="2309" max="2309" width="13.42578125" style="92" customWidth="1"/>
    <col min="2310" max="2310" width="10.85546875" style="92" customWidth="1"/>
    <col min="2311" max="2311" width="12.140625" style="92" customWidth="1"/>
    <col min="2312" max="2313" width="0" style="92" hidden="1" customWidth="1"/>
    <col min="2314" max="2314" width="12.5703125" style="92" customWidth="1"/>
    <col min="2315" max="2315" width="12.28515625" style="92" customWidth="1"/>
    <col min="2316" max="2316" width="12.140625" style="92" customWidth="1"/>
    <col min="2317" max="2317" width="12.5703125" style="92" customWidth="1"/>
    <col min="2318" max="2318" width="12.42578125" style="92" customWidth="1"/>
    <col min="2319" max="2319" width="13.28515625" style="92" customWidth="1"/>
    <col min="2320" max="2320" width="12.140625" style="92" customWidth="1"/>
    <col min="2321" max="2321" width="12.28515625" style="92" customWidth="1"/>
    <col min="2322" max="2322" width="12.5703125" style="92" customWidth="1"/>
    <col min="2323" max="2323" width="12.7109375" style="92" customWidth="1"/>
    <col min="2324" max="2325" width="12.28515625" style="92" customWidth="1"/>
    <col min="2326" max="2326" width="12.42578125" style="92" customWidth="1"/>
    <col min="2327" max="2327" width="12.28515625" style="92" customWidth="1"/>
    <col min="2328" max="2328" width="13.28515625" style="92" customWidth="1"/>
    <col min="2329" max="2329" width="13.42578125" style="92" customWidth="1"/>
    <col min="2330" max="2560" width="9.140625" style="92"/>
    <col min="2561" max="2561" width="3.28515625" style="92" customWidth="1"/>
    <col min="2562" max="2562" width="10.7109375" style="92" customWidth="1"/>
    <col min="2563" max="2563" width="25.85546875" style="92" customWidth="1"/>
    <col min="2564" max="2564" width="3.42578125" style="92" customWidth="1"/>
    <col min="2565" max="2565" width="13.42578125" style="92" customWidth="1"/>
    <col min="2566" max="2566" width="10.85546875" style="92" customWidth="1"/>
    <col min="2567" max="2567" width="12.140625" style="92" customWidth="1"/>
    <col min="2568" max="2569" width="0" style="92" hidden="1" customWidth="1"/>
    <col min="2570" max="2570" width="12.5703125" style="92" customWidth="1"/>
    <col min="2571" max="2571" width="12.28515625" style="92" customWidth="1"/>
    <col min="2572" max="2572" width="12.140625" style="92" customWidth="1"/>
    <col min="2573" max="2573" width="12.5703125" style="92" customWidth="1"/>
    <col min="2574" max="2574" width="12.42578125" style="92" customWidth="1"/>
    <col min="2575" max="2575" width="13.28515625" style="92" customWidth="1"/>
    <col min="2576" max="2576" width="12.140625" style="92" customWidth="1"/>
    <col min="2577" max="2577" width="12.28515625" style="92" customWidth="1"/>
    <col min="2578" max="2578" width="12.5703125" style="92" customWidth="1"/>
    <col min="2579" max="2579" width="12.7109375" style="92" customWidth="1"/>
    <col min="2580" max="2581" width="12.28515625" style="92" customWidth="1"/>
    <col min="2582" max="2582" width="12.42578125" style="92" customWidth="1"/>
    <col min="2583" max="2583" width="12.28515625" style="92" customWidth="1"/>
    <col min="2584" max="2584" width="13.28515625" style="92" customWidth="1"/>
    <col min="2585" max="2585" width="13.42578125" style="92" customWidth="1"/>
    <col min="2586" max="2816" width="9.140625" style="92"/>
    <col min="2817" max="2817" width="3.28515625" style="92" customWidth="1"/>
    <col min="2818" max="2818" width="10.7109375" style="92" customWidth="1"/>
    <col min="2819" max="2819" width="25.85546875" style="92" customWidth="1"/>
    <col min="2820" max="2820" width="3.42578125" style="92" customWidth="1"/>
    <col min="2821" max="2821" width="13.42578125" style="92" customWidth="1"/>
    <col min="2822" max="2822" width="10.85546875" style="92" customWidth="1"/>
    <col min="2823" max="2823" width="12.140625" style="92" customWidth="1"/>
    <col min="2824" max="2825" width="0" style="92" hidden="1" customWidth="1"/>
    <col min="2826" max="2826" width="12.5703125" style="92" customWidth="1"/>
    <col min="2827" max="2827" width="12.28515625" style="92" customWidth="1"/>
    <col min="2828" max="2828" width="12.140625" style="92" customWidth="1"/>
    <col min="2829" max="2829" width="12.5703125" style="92" customWidth="1"/>
    <col min="2830" max="2830" width="12.42578125" style="92" customWidth="1"/>
    <col min="2831" max="2831" width="13.28515625" style="92" customWidth="1"/>
    <col min="2832" max="2832" width="12.140625" style="92" customWidth="1"/>
    <col min="2833" max="2833" width="12.28515625" style="92" customWidth="1"/>
    <col min="2834" max="2834" width="12.5703125" style="92" customWidth="1"/>
    <col min="2835" max="2835" width="12.7109375" style="92" customWidth="1"/>
    <col min="2836" max="2837" width="12.28515625" style="92" customWidth="1"/>
    <col min="2838" max="2838" width="12.42578125" style="92" customWidth="1"/>
    <col min="2839" max="2839" width="12.28515625" style="92" customWidth="1"/>
    <col min="2840" max="2840" width="13.28515625" style="92" customWidth="1"/>
    <col min="2841" max="2841" width="13.42578125" style="92" customWidth="1"/>
    <col min="2842" max="3072" width="9.140625" style="92"/>
    <col min="3073" max="3073" width="3.28515625" style="92" customWidth="1"/>
    <col min="3074" max="3074" width="10.7109375" style="92" customWidth="1"/>
    <col min="3075" max="3075" width="25.85546875" style="92" customWidth="1"/>
    <col min="3076" max="3076" width="3.42578125" style="92" customWidth="1"/>
    <col min="3077" max="3077" width="13.42578125" style="92" customWidth="1"/>
    <col min="3078" max="3078" width="10.85546875" style="92" customWidth="1"/>
    <col min="3079" max="3079" width="12.140625" style="92" customWidth="1"/>
    <col min="3080" max="3081" width="0" style="92" hidden="1" customWidth="1"/>
    <col min="3082" max="3082" width="12.5703125" style="92" customWidth="1"/>
    <col min="3083" max="3083" width="12.28515625" style="92" customWidth="1"/>
    <col min="3084" max="3084" width="12.140625" style="92" customWidth="1"/>
    <col min="3085" max="3085" width="12.5703125" style="92" customWidth="1"/>
    <col min="3086" max="3086" width="12.42578125" style="92" customWidth="1"/>
    <col min="3087" max="3087" width="13.28515625" style="92" customWidth="1"/>
    <col min="3088" max="3088" width="12.140625" style="92" customWidth="1"/>
    <col min="3089" max="3089" width="12.28515625" style="92" customWidth="1"/>
    <col min="3090" max="3090" width="12.5703125" style="92" customWidth="1"/>
    <col min="3091" max="3091" width="12.7109375" style="92" customWidth="1"/>
    <col min="3092" max="3093" width="12.28515625" style="92" customWidth="1"/>
    <col min="3094" max="3094" width="12.42578125" style="92" customWidth="1"/>
    <col min="3095" max="3095" width="12.28515625" style="92" customWidth="1"/>
    <col min="3096" max="3096" width="13.28515625" style="92" customWidth="1"/>
    <col min="3097" max="3097" width="13.42578125" style="92" customWidth="1"/>
    <col min="3098" max="3328" width="9.140625" style="92"/>
    <col min="3329" max="3329" width="3.28515625" style="92" customWidth="1"/>
    <col min="3330" max="3330" width="10.7109375" style="92" customWidth="1"/>
    <col min="3331" max="3331" width="25.85546875" style="92" customWidth="1"/>
    <col min="3332" max="3332" width="3.42578125" style="92" customWidth="1"/>
    <col min="3333" max="3333" width="13.42578125" style="92" customWidth="1"/>
    <col min="3334" max="3334" width="10.85546875" style="92" customWidth="1"/>
    <col min="3335" max="3335" width="12.140625" style="92" customWidth="1"/>
    <col min="3336" max="3337" width="0" style="92" hidden="1" customWidth="1"/>
    <col min="3338" max="3338" width="12.5703125" style="92" customWidth="1"/>
    <col min="3339" max="3339" width="12.28515625" style="92" customWidth="1"/>
    <col min="3340" max="3340" width="12.140625" style="92" customWidth="1"/>
    <col min="3341" max="3341" width="12.5703125" style="92" customWidth="1"/>
    <col min="3342" max="3342" width="12.42578125" style="92" customWidth="1"/>
    <col min="3343" max="3343" width="13.28515625" style="92" customWidth="1"/>
    <col min="3344" max="3344" width="12.140625" style="92" customWidth="1"/>
    <col min="3345" max="3345" width="12.28515625" style="92" customWidth="1"/>
    <col min="3346" max="3346" width="12.5703125" style="92" customWidth="1"/>
    <col min="3347" max="3347" width="12.7109375" style="92" customWidth="1"/>
    <col min="3348" max="3349" width="12.28515625" style="92" customWidth="1"/>
    <col min="3350" max="3350" width="12.42578125" style="92" customWidth="1"/>
    <col min="3351" max="3351" width="12.28515625" style="92" customWidth="1"/>
    <col min="3352" max="3352" width="13.28515625" style="92" customWidth="1"/>
    <col min="3353" max="3353" width="13.42578125" style="92" customWidth="1"/>
    <col min="3354" max="3584" width="9.140625" style="92"/>
    <col min="3585" max="3585" width="3.28515625" style="92" customWidth="1"/>
    <col min="3586" max="3586" width="10.7109375" style="92" customWidth="1"/>
    <col min="3587" max="3587" width="25.85546875" style="92" customWidth="1"/>
    <col min="3588" max="3588" width="3.42578125" style="92" customWidth="1"/>
    <col min="3589" max="3589" width="13.42578125" style="92" customWidth="1"/>
    <col min="3590" max="3590" width="10.85546875" style="92" customWidth="1"/>
    <col min="3591" max="3591" width="12.140625" style="92" customWidth="1"/>
    <col min="3592" max="3593" width="0" style="92" hidden="1" customWidth="1"/>
    <col min="3594" max="3594" width="12.5703125" style="92" customWidth="1"/>
    <col min="3595" max="3595" width="12.28515625" style="92" customWidth="1"/>
    <col min="3596" max="3596" width="12.140625" style="92" customWidth="1"/>
    <col min="3597" max="3597" width="12.5703125" style="92" customWidth="1"/>
    <col min="3598" max="3598" width="12.42578125" style="92" customWidth="1"/>
    <col min="3599" max="3599" width="13.28515625" style="92" customWidth="1"/>
    <col min="3600" max="3600" width="12.140625" style="92" customWidth="1"/>
    <col min="3601" max="3601" width="12.28515625" style="92" customWidth="1"/>
    <col min="3602" max="3602" width="12.5703125" style="92" customWidth="1"/>
    <col min="3603" max="3603" width="12.7109375" style="92" customWidth="1"/>
    <col min="3604" max="3605" width="12.28515625" style="92" customWidth="1"/>
    <col min="3606" max="3606" width="12.42578125" style="92" customWidth="1"/>
    <col min="3607" max="3607" width="12.28515625" style="92" customWidth="1"/>
    <col min="3608" max="3608" width="13.28515625" style="92" customWidth="1"/>
    <col min="3609" max="3609" width="13.42578125" style="92" customWidth="1"/>
    <col min="3610" max="3840" width="9.140625" style="92"/>
    <col min="3841" max="3841" width="3.28515625" style="92" customWidth="1"/>
    <col min="3842" max="3842" width="10.7109375" style="92" customWidth="1"/>
    <col min="3843" max="3843" width="25.85546875" style="92" customWidth="1"/>
    <col min="3844" max="3844" width="3.42578125" style="92" customWidth="1"/>
    <col min="3845" max="3845" width="13.42578125" style="92" customWidth="1"/>
    <col min="3846" max="3846" width="10.85546875" style="92" customWidth="1"/>
    <col min="3847" max="3847" width="12.140625" style="92" customWidth="1"/>
    <col min="3848" max="3849" width="0" style="92" hidden="1" customWidth="1"/>
    <col min="3850" max="3850" width="12.5703125" style="92" customWidth="1"/>
    <col min="3851" max="3851" width="12.28515625" style="92" customWidth="1"/>
    <col min="3852" max="3852" width="12.140625" style="92" customWidth="1"/>
    <col min="3853" max="3853" width="12.5703125" style="92" customWidth="1"/>
    <col min="3854" max="3854" width="12.42578125" style="92" customWidth="1"/>
    <col min="3855" max="3855" width="13.28515625" style="92" customWidth="1"/>
    <col min="3856" max="3856" width="12.140625" style="92" customWidth="1"/>
    <col min="3857" max="3857" width="12.28515625" style="92" customWidth="1"/>
    <col min="3858" max="3858" width="12.5703125" style="92" customWidth="1"/>
    <col min="3859" max="3859" width="12.7109375" style="92" customWidth="1"/>
    <col min="3860" max="3861" width="12.28515625" style="92" customWidth="1"/>
    <col min="3862" max="3862" width="12.42578125" style="92" customWidth="1"/>
    <col min="3863" max="3863" width="12.28515625" style="92" customWidth="1"/>
    <col min="3864" max="3864" width="13.28515625" style="92" customWidth="1"/>
    <col min="3865" max="3865" width="13.42578125" style="92" customWidth="1"/>
    <col min="3866" max="4096" width="9.140625" style="92"/>
    <col min="4097" max="4097" width="3.28515625" style="92" customWidth="1"/>
    <col min="4098" max="4098" width="10.7109375" style="92" customWidth="1"/>
    <col min="4099" max="4099" width="25.85546875" style="92" customWidth="1"/>
    <col min="4100" max="4100" width="3.42578125" style="92" customWidth="1"/>
    <col min="4101" max="4101" width="13.42578125" style="92" customWidth="1"/>
    <col min="4102" max="4102" width="10.85546875" style="92" customWidth="1"/>
    <col min="4103" max="4103" width="12.140625" style="92" customWidth="1"/>
    <col min="4104" max="4105" width="0" style="92" hidden="1" customWidth="1"/>
    <col min="4106" max="4106" width="12.5703125" style="92" customWidth="1"/>
    <col min="4107" max="4107" width="12.28515625" style="92" customWidth="1"/>
    <col min="4108" max="4108" width="12.140625" style="92" customWidth="1"/>
    <col min="4109" max="4109" width="12.5703125" style="92" customWidth="1"/>
    <col min="4110" max="4110" width="12.42578125" style="92" customWidth="1"/>
    <col min="4111" max="4111" width="13.28515625" style="92" customWidth="1"/>
    <col min="4112" max="4112" width="12.140625" style="92" customWidth="1"/>
    <col min="4113" max="4113" width="12.28515625" style="92" customWidth="1"/>
    <col min="4114" max="4114" width="12.5703125" style="92" customWidth="1"/>
    <col min="4115" max="4115" width="12.7109375" style="92" customWidth="1"/>
    <col min="4116" max="4117" width="12.28515625" style="92" customWidth="1"/>
    <col min="4118" max="4118" width="12.42578125" style="92" customWidth="1"/>
    <col min="4119" max="4119" width="12.28515625" style="92" customWidth="1"/>
    <col min="4120" max="4120" width="13.28515625" style="92" customWidth="1"/>
    <col min="4121" max="4121" width="13.42578125" style="92" customWidth="1"/>
    <col min="4122" max="4352" width="9.140625" style="92"/>
    <col min="4353" max="4353" width="3.28515625" style="92" customWidth="1"/>
    <col min="4354" max="4354" width="10.7109375" style="92" customWidth="1"/>
    <col min="4355" max="4355" width="25.85546875" style="92" customWidth="1"/>
    <col min="4356" max="4356" width="3.42578125" style="92" customWidth="1"/>
    <col min="4357" max="4357" width="13.42578125" style="92" customWidth="1"/>
    <col min="4358" max="4358" width="10.85546875" style="92" customWidth="1"/>
    <col min="4359" max="4359" width="12.140625" style="92" customWidth="1"/>
    <col min="4360" max="4361" width="0" style="92" hidden="1" customWidth="1"/>
    <col min="4362" max="4362" width="12.5703125" style="92" customWidth="1"/>
    <col min="4363" max="4363" width="12.28515625" style="92" customWidth="1"/>
    <col min="4364" max="4364" width="12.140625" style="92" customWidth="1"/>
    <col min="4365" max="4365" width="12.5703125" style="92" customWidth="1"/>
    <col min="4366" max="4366" width="12.42578125" style="92" customWidth="1"/>
    <col min="4367" max="4367" width="13.28515625" style="92" customWidth="1"/>
    <col min="4368" max="4368" width="12.140625" style="92" customWidth="1"/>
    <col min="4369" max="4369" width="12.28515625" style="92" customWidth="1"/>
    <col min="4370" max="4370" width="12.5703125" style="92" customWidth="1"/>
    <col min="4371" max="4371" width="12.7109375" style="92" customWidth="1"/>
    <col min="4372" max="4373" width="12.28515625" style="92" customWidth="1"/>
    <col min="4374" max="4374" width="12.42578125" style="92" customWidth="1"/>
    <col min="4375" max="4375" width="12.28515625" style="92" customWidth="1"/>
    <col min="4376" max="4376" width="13.28515625" style="92" customWidth="1"/>
    <col min="4377" max="4377" width="13.42578125" style="92" customWidth="1"/>
    <col min="4378" max="4608" width="9.140625" style="92"/>
    <col min="4609" max="4609" width="3.28515625" style="92" customWidth="1"/>
    <col min="4610" max="4610" width="10.7109375" style="92" customWidth="1"/>
    <col min="4611" max="4611" width="25.85546875" style="92" customWidth="1"/>
    <col min="4612" max="4612" width="3.42578125" style="92" customWidth="1"/>
    <col min="4613" max="4613" width="13.42578125" style="92" customWidth="1"/>
    <col min="4614" max="4614" width="10.85546875" style="92" customWidth="1"/>
    <col min="4615" max="4615" width="12.140625" style="92" customWidth="1"/>
    <col min="4616" max="4617" width="0" style="92" hidden="1" customWidth="1"/>
    <col min="4618" max="4618" width="12.5703125" style="92" customWidth="1"/>
    <col min="4619" max="4619" width="12.28515625" style="92" customWidth="1"/>
    <col min="4620" max="4620" width="12.140625" style="92" customWidth="1"/>
    <col min="4621" max="4621" width="12.5703125" style="92" customWidth="1"/>
    <col min="4622" max="4622" width="12.42578125" style="92" customWidth="1"/>
    <col min="4623" max="4623" width="13.28515625" style="92" customWidth="1"/>
    <col min="4624" max="4624" width="12.140625" style="92" customWidth="1"/>
    <col min="4625" max="4625" width="12.28515625" style="92" customWidth="1"/>
    <col min="4626" max="4626" width="12.5703125" style="92" customWidth="1"/>
    <col min="4627" max="4627" width="12.7109375" style="92" customWidth="1"/>
    <col min="4628" max="4629" width="12.28515625" style="92" customWidth="1"/>
    <col min="4630" max="4630" width="12.42578125" style="92" customWidth="1"/>
    <col min="4631" max="4631" width="12.28515625" style="92" customWidth="1"/>
    <col min="4632" max="4632" width="13.28515625" style="92" customWidth="1"/>
    <col min="4633" max="4633" width="13.42578125" style="92" customWidth="1"/>
    <col min="4634" max="4864" width="9.140625" style="92"/>
    <col min="4865" max="4865" width="3.28515625" style="92" customWidth="1"/>
    <col min="4866" max="4866" width="10.7109375" style="92" customWidth="1"/>
    <col min="4867" max="4867" width="25.85546875" style="92" customWidth="1"/>
    <col min="4868" max="4868" width="3.42578125" style="92" customWidth="1"/>
    <col min="4869" max="4869" width="13.42578125" style="92" customWidth="1"/>
    <col min="4870" max="4870" width="10.85546875" style="92" customWidth="1"/>
    <col min="4871" max="4871" width="12.140625" style="92" customWidth="1"/>
    <col min="4872" max="4873" width="0" style="92" hidden="1" customWidth="1"/>
    <col min="4874" max="4874" width="12.5703125" style="92" customWidth="1"/>
    <col min="4875" max="4875" width="12.28515625" style="92" customWidth="1"/>
    <col min="4876" max="4876" width="12.140625" style="92" customWidth="1"/>
    <col min="4877" max="4877" width="12.5703125" style="92" customWidth="1"/>
    <col min="4878" max="4878" width="12.42578125" style="92" customWidth="1"/>
    <col min="4879" max="4879" width="13.28515625" style="92" customWidth="1"/>
    <col min="4880" max="4880" width="12.140625" style="92" customWidth="1"/>
    <col min="4881" max="4881" width="12.28515625" style="92" customWidth="1"/>
    <col min="4882" max="4882" width="12.5703125" style="92" customWidth="1"/>
    <col min="4883" max="4883" width="12.7109375" style="92" customWidth="1"/>
    <col min="4884" max="4885" width="12.28515625" style="92" customWidth="1"/>
    <col min="4886" max="4886" width="12.42578125" style="92" customWidth="1"/>
    <col min="4887" max="4887" width="12.28515625" style="92" customWidth="1"/>
    <col min="4888" max="4888" width="13.28515625" style="92" customWidth="1"/>
    <col min="4889" max="4889" width="13.42578125" style="92" customWidth="1"/>
    <col min="4890" max="5120" width="9.140625" style="92"/>
    <col min="5121" max="5121" width="3.28515625" style="92" customWidth="1"/>
    <col min="5122" max="5122" width="10.7109375" style="92" customWidth="1"/>
    <col min="5123" max="5123" width="25.85546875" style="92" customWidth="1"/>
    <col min="5124" max="5124" width="3.42578125" style="92" customWidth="1"/>
    <col min="5125" max="5125" width="13.42578125" style="92" customWidth="1"/>
    <col min="5126" max="5126" width="10.85546875" style="92" customWidth="1"/>
    <col min="5127" max="5127" width="12.140625" style="92" customWidth="1"/>
    <col min="5128" max="5129" width="0" style="92" hidden="1" customWidth="1"/>
    <col min="5130" max="5130" width="12.5703125" style="92" customWidth="1"/>
    <col min="5131" max="5131" width="12.28515625" style="92" customWidth="1"/>
    <col min="5132" max="5132" width="12.140625" style="92" customWidth="1"/>
    <col min="5133" max="5133" width="12.5703125" style="92" customWidth="1"/>
    <col min="5134" max="5134" width="12.42578125" style="92" customWidth="1"/>
    <col min="5135" max="5135" width="13.28515625" style="92" customWidth="1"/>
    <col min="5136" max="5136" width="12.140625" style="92" customWidth="1"/>
    <col min="5137" max="5137" width="12.28515625" style="92" customWidth="1"/>
    <col min="5138" max="5138" width="12.5703125" style="92" customWidth="1"/>
    <col min="5139" max="5139" width="12.7109375" style="92" customWidth="1"/>
    <col min="5140" max="5141" width="12.28515625" style="92" customWidth="1"/>
    <col min="5142" max="5142" width="12.42578125" style="92" customWidth="1"/>
    <col min="5143" max="5143" width="12.28515625" style="92" customWidth="1"/>
    <col min="5144" max="5144" width="13.28515625" style="92" customWidth="1"/>
    <col min="5145" max="5145" width="13.42578125" style="92" customWidth="1"/>
    <col min="5146" max="5376" width="9.140625" style="92"/>
    <col min="5377" max="5377" width="3.28515625" style="92" customWidth="1"/>
    <col min="5378" max="5378" width="10.7109375" style="92" customWidth="1"/>
    <col min="5379" max="5379" width="25.85546875" style="92" customWidth="1"/>
    <col min="5380" max="5380" width="3.42578125" style="92" customWidth="1"/>
    <col min="5381" max="5381" width="13.42578125" style="92" customWidth="1"/>
    <col min="5382" max="5382" width="10.85546875" style="92" customWidth="1"/>
    <col min="5383" max="5383" width="12.140625" style="92" customWidth="1"/>
    <col min="5384" max="5385" width="0" style="92" hidden="1" customWidth="1"/>
    <col min="5386" max="5386" width="12.5703125" style="92" customWidth="1"/>
    <col min="5387" max="5387" width="12.28515625" style="92" customWidth="1"/>
    <col min="5388" max="5388" width="12.140625" style="92" customWidth="1"/>
    <col min="5389" max="5389" width="12.5703125" style="92" customWidth="1"/>
    <col min="5390" max="5390" width="12.42578125" style="92" customWidth="1"/>
    <col min="5391" max="5391" width="13.28515625" style="92" customWidth="1"/>
    <col min="5392" max="5392" width="12.140625" style="92" customWidth="1"/>
    <col min="5393" max="5393" width="12.28515625" style="92" customWidth="1"/>
    <col min="5394" max="5394" width="12.5703125" style="92" customWidth="1"/>
    <col min="5395" max="5395" width="12.7109375" style="92" customWidth="1"/>
    <col min="5396" max="5397" width="12.28515625" style="92" customWidth="1"/>
    <col min="5398" max="5398" width="12.42578125" style="92" customWidth="1"/>
    <col min="5399" max="5399" width="12.28515625" style="92" customWidth="1"/>
    <col min="5400" max="5400" width="13.28515625" style="92" customWidth="1"/>
    <col min="5401" max="5401" width="13.42578125" style="92" customWidth="1"/>
    <col min="5402" max="5632" width="9.140625" style="92"/>
    <col min="5633" max="5633" width="3.28515625" style="92" customWidth="1"/>
    <col min="5634" max="5634" width="10.7109375" style="92" customWidth="1"/>
    <col min="5635" max="5635" width="25.85546875" style="92" customWidth="1"/>
    <col min="5636" max="5636" width="3.42578125" style="92" customWidth="1"/>
    <col min="5637" max="5637" width="13.42578125" style="92" customWidth="1"/>
    <col min="5638" max="5638" width="10.85546875" style="92" customWidth="1"/>
    <col min="5639" max="5639" width="12.140625" style="92" customWidth="1"/>
    <col min="5640" max="5641" width="0" style="92" hidden="1" customWidth="1"/>
    <col min="5642" max="5642" width="12.5703125" style="92" customWidth="1"/>
    <col min="5643" max="5643" width="12.28515625" style="92" customWidth="1"/>
    <col min="5644" max="5644" width="12.140625" style="92" customWidth="1"/>
    <col min="5645" max="5645" width="12.5703125" style="92" customWidth="1"/>
    <col min="5646" max="5646" width="12.42578125" style="92" customWidth="1"/>
    <col min="5647" max="5647" width="13.28515625" style="92" customWidth="1"/>
    <col min="5648" max="5648" width="12.140625" style="92" customWidth="1"/>
    <col min="5649" max="5649" width="12.28515625" style="92" customWidth="1"/>
    <col min="5650" max="5650" width="12.5703125" style="92" customWidth="1"/>
    <col min="5651" max="5651" width="12.7109375" style="92" customWidth="1"/>
    <col min="5652" max="5653" width="12.28515625" style="92" customWidth="1"/>
    <col min="5654" max="5654" width="12.42578125" style="92" customWidth="1"/>
    <col min="5655" max="5655" width="12.28515625" style="92" customWidth="1"/>
    <col min="5656" max="5656" width="13.28515625" style="92" customWidth="1"/>
    <col min="5657" max="5657" width="13.42578125" style="92" customWidth="1"/>
    <col min="5658" max="5888" width="9.140625" style="92"/>
    <col min="5889" max="5889" width="3.28515625" style="92" customWidth="1"/>
    <col min="5890" max="5890" width="10.7109375" style="92" customWidth="1"/>
    <col min="5891" max="5891" width="25.85546875" style="92" customWidth="1"/>
    <col min="5892" max="5892" width="3.42578125" style="92" customWidth="1"/>
    <col min="5893" max="5893" width="13.42578125" style="92" customWidth="1"/>
    <col min="5894" max="5894" width="10.85546875" style="92" customWidth="1"/>
    <col min="5895" max="5895" width="12.140625" style="92" customWidth="1"/>
    <col min="5896" max="5897" width="0" style="92" hidden="1" customWidth="1"/>
    <col min="5898" max="5898" width="12.5703125" style="92" customWidth="1"/>
    <col min="5899" max="5899" width="12.28515625" style="92" customWidth="1"/>
    <col min="5900" max="5900" width="12.140625" style="92" customWidth="1"/>
    <col min="5901" max="5901" width="12.5703125" style="92" customWidth="1"/>
    <col min="5902" max="5902" width="12.42578125" style="92" customWidth="1"/>
    <col min="5903" max="5903" width="13.28515625" style="92" customWidth="1"/>
    <col min="5904" max="5904" width="12.140625" style="92" customWidth="1"/>
    <col min="5905" max="5905" width="12.28515625" style="92" customWidth="1"/>
    <col min="5906" max="5906" width="12.5703125" style="92" customWidth="1"/>
    <col min="5907" max="5907" width="12.7109375" style="92" customWidth="1"/>
    <col min="5908" max="5909" width="12.28515625" style="92" customWidth="1"/>
    <col min="5910" max="5910" width="12.42578125" style="92" customWidth="1"/>
    <col min="5911" max="5911" width="12.28515625" style="92" customWidth="1"/>
    <col min="5912" max="5912" width="13.28515625" style="92" customWidth="1"/>
    <col min="5913" max="5913" width="13.42578125" style="92" customWidth="1"/>
    <col min="5914" max="6144" width="9.140625" style="92"/>
    <col min="6145" max="6145" width="3.28515625" style="92" customWidth="1"/>
    <col min="6146" max="6146" width="10.7109375" style="92" customWidth="1"/>
    <col min="6147" max="6147" width="25.85546875" style="92" customWidth="1"/>
    <col min="6148" max="6148" width="3.42578125" style="92" customWidth="1"/>
    <col min="6149" max="6149" width="13.42578125" style="92" customWidth="1"/>
    <col min="6150" max="6150" width="10.85546875" style="92" customWidth="1"/>
    <col min="6151" max="6151" width="12.140625" style="92" customWidth="1"/>
    <col min="6152" max="6153" width="0" style="92" hidden="1" customWidth="1"/>
    <col min="6154" max="6154" width="12.5703125" style="92" customWidth="1"/>
    <col min="6155" max="6155" width="12.28515625" style="92" customWidth="1"/>
    <col min="6156" max="6156" width="12.140625" style="92" customWidth="1"/>
    <col min="6157" max="6157" width="12.5703125" style="92" customWidth="1"/>
    <col min="6158" max="6158" width="12.42578125" style="92" customWidth="1"/>
    <col min="6159" max="6159" width="13.28515625" style="92" customWidth="1"/>
    <col min="6160" max="6160" width="12.140625" style="92" customWidth="1"/>
    <col min="6161" max="6161" width="12.28515625" style="92" customWidth="1"/>
    <col min="6162" max="6162" width="12.5703125" style="92" customWidth="1"/>
    <col min="6163" max="6163" width="12.7109375" style="92" customWidth="1"/>
    <col min="6164" max="6165" width="12.28515625" style="92" customWidth="1"/>
    <col min="6166" max="6166" width="12.42578125" style="92" customWidth="1"/>
    <col min="6167" max="6167" width="12.28515625" style="92" customWidth="1"/>
    <col min="6168" max="6168" width="13.28515625" style="92" customWidth="1"/>
    <col min="6169" max="6169" width="13.42578125" style="92" customWidth="1"/>
    <col min="6170" max="6400" width="9.140625" style="92"/>
    <col min="6401" max="6401" width="3.28515625" style="92" customWidth="1"/>
    <col min="6402" max="6402" width="10.7109375" style="92" customWidth="1"/>
    <col min="6403" max="6403" width="25.85546875" style="92" customWidth="1"/>
    <col min="6404" max="6404" width="3.42578125" style="92" customWidth="1"/>
    <col min="6405" max="6405" width="13.42578125" style="92" customWidth="1"/>
    <col min="6406" max="6406" width="10.85546875" style="92" customWidth="1"/>
    <col min="6407" max="6407" width="12.140625" style="92" customWidth="1"/>
    <col min="6408" max="6409" width="0" style="92" hidden="1" customWidth="1"/>
    <col min="6410" max="6410" width="12.5703125" style="92" customWidth="1"/>
    <col min="6411" max="6411" width="12.28515625" style="92" customWidth="1"/>
    <col min="6412" max="6412" width="12.140625" style="92" customWidth="1"/>
    <col min="6413" max="6413" width="12.5703125" style="92" customWidth="1"/>
    <col min="6414" max="6414" width="12.42578125" style="92" customWidth="1"/>
    <col min="6415" max="6415" width="13.28515625" style="92" customWidth="1"/>
    <col min="6416" max="6416" width="12.140625" style="92" customWidth="1"/>
    <col min="6417" max="6417" width="12.28515625" style="92" customWidth="1"/>
    <col min="6418" max="6418" width="12.5703125" style="92" customWidth="1"/>
    <col min="6419" max="6419" width="12.7109375" style="92" customWidth="1"/>
    <col min="6420" max="6421" width="12.28515625" style="92" customWidth="1"/>
    <col min="6422" max="6422" width="12.42578125" style="92" customWidth="1"/>
    <col min="6423" max="6423" width="12.28515625" style="92" customWidth="1"/>
    <col min="6424" max="6424" width="13.28515625" style="92" customWidth="1"/>
    <col min="6425" max="6425" width="13.42578125" style="92" customWidth="1"/>
    <col min="6426" max="6656" width="9.140625" style="92"/>
    <col min="6657" max="6657" width="3.28515625" style="92" customWidth="1"/>
    <col min="6658" max="6658" width="10.7109375" style="92" customWidth="1"/>
    <col min="6659" max="6659" width="25.85546875" style="92" customWidth="1"/>
    <col min="6660" max="6660" width="3.42578125" style="92" customWidth="1"/>
    <col min="6661" max="6661" width="13.42578125" style="92" customWidth="1"/>
    <col min="6662" max="6662" width="10.85546875" style="92" customWidth="1"/>
    <col min="6663" max="6663" width="12.140625" style="92" customWidth="1"/>
    <col min="6664" max="6665" width="0" style="92" hidden="1" customWidth="1"/>
    <col min="6666" max="6666" width="12.5703125" style="92" customWidth="1"/>
    <col min="6667" max="6667" width="12.28515625" style="92" customWidth="1"/>
    <col min="6668" max="6668" width="12.140625" style="92" customWidth="1"/>
    <col min="6669" max="6669" width="12.5703125" style="92" customWidth="1"/>
    <col min="6670" max="6670" width="12.42578125" style="92" customWidth="1"/>
    <col min="6671" max="6671" width="13.28515625" style="92" customWidth="1"/>
    <col min="6672" max="6672" width="12.140625" style="92" customWidth="1"/>
    <col min="6673" max="6673" width="12.28515625" style="92" customWidth="1"/>
    <col min="6674" max="6674" width="12.5703125" style="92" customWidth="1"/>
    <col min="6675" max="6675" width="12.7109375" style="92" customWidth="1"/>
    <col min="6676" max="6677" width="12.28515625" style="92" customWidth="1"/>
    <col min="6678" max="6678" width="12.42578125" style="92" customWidth="1"/>
    <col min="6679" max="6679" width="12.28515625" style="92" customWidth="1"/>
    <col min="6680" max="6680" width="13.28515625" style="92" customWidth="1"/>
    <col min="6681" max="6681" width="13.42578125" style="92" customWidth="1"/>
    <col min="6682" max="6912" width="9.140625" style="92"/>
    <col min="6913" max="6913" width="3.28515625" style="92" customWidth="1"/>
    <col min="6914" max="6914" width="10.7109375" style="92" customWidth="1"/>
    <col min="6915" max="6915" width="25.85546875" style="92" customWidth="1"/>
    <col min="6916" max="6916" width="3.42578125" style="92" customWidth="1"/>
    <col min="6917" max="6917" width="13.42578125" style="92" customWidth="1"/>
    <col min="6918" max="6918" width="10.85546875" style="92" customWidth="1"/>
    <col min="6919" max="6919" width="12.140625" style="92" customWidth="1"/>
    <col min="6920" max="6921" width="0" style="92" hidden="1" customWidth="1"/>
    <col min="6922" max="6922" width="12.5703125" style="92" customWidth="1"/>
    <col min="6923" max="6923" width="12.28515625" style="92" customWidth="1"/>
    <col min="6924" max="6924" width="12.140625" style="92" customWidth="1"/>
    <col min="6925" max="6925" width="12.5703125" style="92" customWidth="1"/>
    <col min="6926" max="6926" width="12.42578125" style="92" customWidth="1"/>
    <col min="6927" max="6927" width="13.28515625" style="92" customWidth="1"/>
    <col min="6928" max="6928" width="12.140625" style="92" customWidth="1"/>
    <col min="6929" max="6929" width="12.28515625" style="92" customWidth="1"/>
    <col min="6930" max="6930" width="12.5703125" style="92" customWidth="1"/>
    <col min="6931" max="6931" width="12.7109375" style="92" customWidth="1"/>
    <col min="6932" max="6933" width="12.28515625" style="92" customWidth="1"/>
    <col min="6934" max="6934" width="12.42578125" style="92" customWidth="1"/>
    <col min="6935" max="6935" width="12.28515625" style="92" customWidth="1"/>
    <col min="6936" max="6936" width="13.28515625" style="92" customWidth="1"/>
    <col min="6937" max="6937" width="13.42578125" style="92" customWidth="1"/>
    <col min="6938" max="7168" width="9.140625" style="92"/>
    <col min="7169" max="7169" width="3.28515625" style="92" customWidth="1"/>
    <col min="7170" max="7170" width="10.7109375" style="92" customWidth="1"/>
    <col min="7171" max="7171" width="25.85546875" style="92" customWidth="1"/>
    <col min="7172" max="7172" width="3.42578125" style="92" customWidth="1"/>
    <col min="7173" max="7173" width="13.42578125" style="92" customWidth="1"/>
    <col min="7174" max="7174" width="10.85546875" style="92" customWidth="1"/>
    <col min="7175" max="7175" width="12.140625" style="92" customWidth="1"/>
    <col min="7176" max="7177" width="0" style="92" hidden="1" customWidth="1"/>
    <col min="7178" max="7178" width="12.5703125" style="92" customWidth="1"/>
    <col min="7179" max="7179" width="12.28515625" style="92" customWidth="1"/>
    <col min="7180" max="7180" width="12.140625" style="92" customWidth="1"/>
    <col min="7181" max="7181" width="12.5703125" style="92" customWidth="1"/>
    <col min="7182" max="7182" width="12.42578125" style="92" customWidth="1"/>
    <col min="7183" max="7183" width="13.28515625" style="92" customWidth="1"/>
    <col min="7184" max="7184" width="12.140625" style="92" customWidth="1"/>
    <col min="7185" max="7185" width="12.28515625" style="92" customWidth="1"/>
    <col min="7186" max="7186" width="12.5703125" style="92" customWidth="1"/>
    <col min="7187" max="7187" width="12.7109375" style="92" customWidth="1"/>
    <col min="7188" max="7189" width="12.28515625" style="92" customWidth="1"/>
    <col min="7190" max="7190" width="12.42578125" style="92" customWidth="1"/>
    <col min="7191" max="7191" width="12.28515625" style="92" customWidth="1"/>
    <col min="7192" max="7192" width="13.28515625" style="92" customWidth="1"/>
    <col min="7193" max="7193" width="13.42578125" style="92" customWidth="1"/>
    <col min="7194" max="7424" width="9.140625" style="92"/>
    <col min="7425" max="7425" width="3.28515625" style="92" customWidth="1"/>
    <col min="7426" max="7426" width="10.7109375" style="92" customWidth="1"/>
    <col min="7427" max="7427" width="25.85546875" style="92" customWidth="1"/>
    <col min="7428" max="7428" width="3.42578125" style="92" customWidth="1"/>
    <col min="7429" max="7429" width="13.42578125" style="92" customWidth="1"/>
    <col min="7430" max="7430" width="10.85546875" style="92" customWidth="1"/>
    <col min="7431" max="7431" width="12.140625" style="92" customWidth="1"/>
    <col min="7432" max="7433" width="0" style="92" hidden="1" customWidth="1"/>
    <col min="7434" max="7434" width="12.5703125" style="92" customWidth="1"/>
    <col min="7435" max="7435" width="12.28515625" style="92" customWidth="1"/>
    <col min="7436" max="7436" width="12.140625" style="92" customWidth="1"/>
    <col min="7437" max="7437" width="12.5703125" style="92" customWidth="1"/>
    <col min="7438" max="7438" width="12.42578125" style="92" customWidth="1"/>
    <col min="7439" max="7439" width="13.28515625" style="92" customWidth="1"/>
    <col min="7440" max="7440" width="12.140625" style="92" customWidth="1"/>
    <col min="7441" max="7441" width="12.28515625" style="92" customWidth="1"/>
    <col min="7442" max="7442" width="12.5703125" style="92" customWidth="1"/>
    <col min="7443" max="7443" width="12.7109375" style="92" customWidth="1"/>
    <col min="7444" max="7445" width="12.28515625" style="92" customWidth="1"/>
    <col min="7446" max="7446" width="12.42578125" style="92" customWidth="1"/>
    <col min="7447" max="7447" width="12.28515625" style="92" customWidth="1"/>
    <col min="7448" max="7448" width="13.28515625" style="92" customWidth="1"/>
    <col min="7449" max="7449" width="13.42578125" style="92" customWidth="1"/>
    <col min="7450" max="7680" width="9.140625" style="92"/>
    <col min="7681" max="7681" width="3.28515625" style="92" customWidth="1"/>
    <col min="7682" max="7682" width="10.7109375" style="92" customWidth="1"/>
    <col min="7683" max="7683" width="25.85546875" style="92" customWidth="1"/>
    <col min="7684" max="7684" width="3.42578125" style="92" customWidth="1"/>
    <col min="7685" max="7685" width="13.42578125" style="92" customWidth="1"/>
    <col min="7686" max="7686" width="10.85546875" style="92" customWidth="1"/>
    <col min="7687" max="7687" width="12.140625" style="92" customWidth="1"/>
    <col min="7688" max="7689" width="0" style="92" hidden="1" customWidth="1"/>
    <col min="7690" max="7690" width="12.5703125" style="92" customWidth="1"/>
    <col min="7691" max="7691" width="12.28515625" style="92" customWidth="1"/>
    <col min="7692" max="7692" width="12.140625" style="92" customWidth="1"/>
    <col min="7693" max="7693" width="12.5703125" style="92" customWidth="1"/>
    <col min="7694" max="7694" width="12.42578125" style="92" customWidth="1"/>
    <col min="7695" max="7695" width="13.28515625" style="92" customWidth="1"/>
    <col min="7696" max="7696" width="12.140625" style="92" customWidth="1"/>
    <col min="7697" max="7697" width="12.28515625" style="92" customWidth="1"/>
    <col min="7698" max="7698" width="12.5703125" style="92" customWidth="1"/>
    <col min="7699" max="7699" width="12.7109375" style="92" customWidth="1"/>
    <col min="7700" max="7701" width="12.28515625" style="92" customWidth="1"/>
    <col min="7702" max="7702" width="12.42578125" style="92" customWidth="1"/>
    <col min="7703" max="7703" width="12.28515625" style="92" customWidth="1"/>
    <col min="7704" max="7704" width="13.28515625" style="92" customWidth="1"/>
    <col min="7705" max="7705" width="13.42578125" style="92" customWidth="1"/>
    <col min="7706" max="7936" width="9.140625" style="92"/>
    <col min="7937" max="7937" width="3.28515625" style="92" customWidth="1"/>
    <col min="7938" max="7938" width="10.7109375" style="92" customWidth="1"/>
    <col min="7939" max="7939" width="25.85546875" style="92" customWidth="1"/>
    <col min="7940" max="7940" width="3.42578125" style="92" customWidth="1"/>
    <col min="7941" max="7941" width="13.42578125" style="92" customWidth="1"/>
    <col min="7942" max="7942" width="10.85546875" style="92" customWidth="1"/>
    <col min="7943" max="7943" width="12.140625" style="92" customWidth="1"/>
    <col min="7944" max="7945" width="0" style="92" hidden="1" customWidth="1"/>
    <col min="7946" max="7946" width="12.5703125" style="92" customWidth="1"/>
    <col min="7947" max="7947" width="12.28515625" style="92" customWidth="1"/>
    <col min="7948" max="7948" width="12.140625" style="92" customWidth="1"/>
    <col min="7949" max="7949" width="12.5703125" style="92" customWidth="1"/>
    <col min="7950" max="7950" width="12.42578125" style="92" customWidth="1"/>
    <col min="7951" max="7951" width="13.28515625" style="92" customWidth="1"/>
    <col min="7952" max="7952" width="12.140625" style="92" customWidth="1"/>
    <col min="7953" max="7953" width="12.28515625" style="92" customWidth="1"/>
    <col min="7954" max="7954" width="12.5703125" style="92" customWidth="1"/>
    <col min="7955" max="7955" width="12.7109375" style="92" customWidth="1"/>
    <col min="7956" max="7957" width="12.28515625" style="92" customWidth="1"/>
    <col min="7958" max="7958" width="12.42578125" style="92" customWidth="1"/>
    <col min="7959" max="7959" width="12.28515625" style="92" customWidth="1"/>
    <col min="7960" max="7960" width="13.28515625" style="92" customWidth="1"/>
    <col min="7961" max="7961" width="13.42578125" style="92" customWidth="1"/>
    <col min="7962" max="8192" width="9.140625" style="92"/>
    <col min="8193" max="8193" width="3.28515625" style="92" customWidth="1"/>
    <col min="8194" max="8194" width="10.7109375" style="92" customWidth="1"/>
    <col min="8195" max="8195" width="25.85546875" style="92" customWidth="1"/>
    <col min="8196" max="8196" width="3.42578125" style="92" customWidth="1"/>
    <col min="8197" max="8197" width="13.42578125" style="92" customWidth="1"/>
    <col min="8198" max="8198" width="10.85546875" style="92" customWidth="1"/>
    <col min="8199" max="8199" width="12.140625" style="92" customWidth="1"/>
    <col min="8200" max="8201" width="0" style="92" hidden="1" customWidth="1"/>
    <col min="8202" max="8202" width="12.5703125" style="92" customWidth="1"/>
    <col min="8203" max="8203" width="12.28515625" style="92" customWidth="1"/>
    <col min="8204" max="8204" width="12.140625" style="92" customWidth="1"/>
    <col min="8205" max="8205" width="12.5703125" style="92" customWidth="1"/>
    <col min="8206" max="8206" width="12.42578125" style="92" customWidth="1"/>
    <col min="8207" max="8207" width="13.28515625" style="92" customWidth="1"/>
    <col min="8208" max="8208" width="12.140625" style="92" customWidth="1"/>
    <col min="8209" max="8209" width="12.28515625" style="92" customWidth="1"/>
    <col min="8210" max="8210" width="12.5703125" style="92" customWidth="1"/>
    <col min="8211" max="8211" width="12.7109375" style="92" customWidth="1"/>
    <col min="8212" max="8213" width="12.28515625" style="92" customWidth="1"/>
    <col min="8214" max="8214" width="12.42578125" style="92" customWidth="1"/>
    <col min="8215" max="8215" width="12.28515625" style="92" customWidth="1"/>
    <col min="8216" max="8216" width="13.28515625" style="92" customWidth="1"/>
    <col min="8217" max="8217" width="13.42578125" style="92" customWidth="1"/>
    <col min="8218" max="8448" width="9.140625" style="92"/>
    <col min="8449" max="8449" width="3.28515625" style="92" customWidth="1"/>
    <col min="8450" max="8450" width="10.7109375" style="92" customWidth="1"/>
    <col min="8451" max="8451" width="25.85546875" style="92" customWidth="1"/>
    <col min="8452" max="8452" width="3.42578125" style="92" customWidth="1"/>
    <col min="8453" max="8453" width="13.42578125" style="92" customWidth="1"/>
    <col min="8454" max="8454" width="10.85546875" style="92" customWidth="1"/>
    <col min="8455" max="8455" width="12.140625" style="92" customWidth="1"/>
    <col min="8456" max="8457" width="0" style="92" hidden="1" customWidth="1"/>
    <col min="8458" max="8458" width="12.5703125" style="92" customWidth="1"/>
    <col min="8459" max="8459" width="12.28515625" style="92" customWidth="1"/>
    <col min="8460" max="8460" width="12.140625" style="92" customWidth="1"/>
    <col min="8461" max="8461" width="12.5703125" style="92" customWidth="1"/>
    <col min="8462" max="8462" width="12.42578125" style="92" customWidth="1"/>
    <col min="8463" max="8463" width="13.28515625" style="92" customWidth="1"/>
    <col min="8464" max="8464" width="12.140625" style="92" customWidth="1"/>
    <col min="8465" max="8465" width="12.28515625" style="92" customWidth="1"/>
    <col min="8466" max="8466" width="12.5703125" style="92" customWidth="1"/>
    <col min="8467" max="8467" width="12.7109375" style="92" customWidth="1"/>
    <col min="8468" max="8469" width="12.28515625" style="92" customWidth="1"/>
    <col min="8470" max="8470" width="12.42578125" style="92" customWidth="1"/>
    <col min="8471" max="8471" width="12.28515625" style="92" customWidth="1"/>
    <col min="8472" max="8472" width="13.28515625" style="92" customWidth="1"/>
    <col min="8473" max="8473" width="13.42578125" style="92" customWidth="1"/>
    <col min="8474" max="8704" width="9.140625" style="92"/>
    <col min="8705" max="8705" width="3.28515625" style="92" customWidth="1"/>
    <col min="8706" max="8706" width="10.7109375" style="92" customWidth="1"/>
    <col min="8707" max="8707" width="25.85546875" style="92" customWidth="1"/>
    <col min="8708" max="8708" width="3.42578125" style="92" customWidth="1"/>
    <col min="8709" max="8709" width="13.42578125" style="92" customWidth="1"/>
    <col min="8710" max="8710" width="10.85546875" style="92" customWidth="1"/>
    <col min="8711" max="8711" width="12.140625" style="92" customWidth="1"/>
    <col min="8712" max="8713" width="0" style="92" hidden="1" customWidth="1"/>
    <col min="8714" max="8714" width="12.5703125" style="92" customWidth="1"/>
    <col min="8715" max="8715" width="12.28515625" style="92" customWidth="1"/>
    <col min="8716" max="8716" width="12.140625" style="92" customWidth="1"/>
    <col min="8717" max="8717" width="12.5703125" style="92" customWidth="1"/>
    <col min="8718" max="8718" width="12.42578125" style="92" customWidth="1"/>
    <col min="8719" max="8719" width="13.28515625" style="92" customWidth="1"/>
    <col min="8720" max="8720" width="12.140625" style="92" customWidth="1"/>
    <col min="8721" max="8721" width="12.28515625" style="92" customWidth="1"/>
    <col min="8722" max="8722" width="12.5703125" style="92" customWidth="1"/>
    <col min="8723" max="8723" width="12.7109375" style="92" customWidth="1"/>
    <col min="8724" max="8725" width="12.28515625" style="92" customWidth="1"/>
    <col min="8726" max="8726" width="12.42578125" style="92" customWidth="1"/>
    <col min="8727" max="8727" width="12.28515625" style="92" customWidth="1"/>
    <col min="8728" max="8728" width="13.28515625" style="92" customWidth="1"/>
    <col min="8729" max="8729" width="13.42578125" style="92" customWidth="1"/>
    <col min="8730" max="8960" width="9.140625" style="92"/>
    <col min="8961" max="8961" width="3.28515625" style="92" customWidth="1"/>
    <col min="8962" max="8962" width="10.7109375" style="92" customWidth="1"/>
    <col min="8963" max="8963" width="25.85546875" style="92" customWidth="1"/>
    <col min="8964" max="8964" width="3.42578125" style="92" customWidth="1"/>
    <col min="8965" max="8965" width="13.42578125" style="92" customWidth="1"/>
    <col min="8966" max="8966" width="10.85546875" style="92" customWidth="1"/>
    <col min="8967" max="8967" width="12.140625" style="92" customWidth="1"/>
    <col min="8968" max="8969" width="0" style="92" hidden="1" customWidth="1"/>
    <col min="8970" max="8970" width="12.5703125" style="92" customWidth="1"/>
    <col min="8971" max="8971" width="12.28515625" style="92" customWidth="1"/>
    <col min="8972" max="8972" width="12.140625" style="92" customWidth="1"/>
    <col min="8973" max="8973" width="12.5703125" style="92" customWidth="1"/>
    <col min="8974" max="8974" width="12.42578125" style="92" customWidth="1"/>
    <col min="8975" max="8975" width="13.28515625" style="92" customWidth="1"/>
    <col min="8976" max="8976" width="12.140625" style="92" customWidth="1"/>
    <col min="8977" max="8977" width="12.28515625" style="92" customWidth="1"/>
    <col min="8978" max="8978" width="12.5703125" style="92" customWidth="1"/>
    <col min="8979" max="8979" width="12.7109375" style="92" customWidth="1"/>
    <col min="8980" max="8981" width="12.28515625" style="92" customWidth="1"/>
    <col min="8982" max="8982" width="12.42578125" style="92" customWidth="1"/>
    <col min="8983" max="8983" width="12.28515625" style="92" customWidth="1"/>
    <col min="8984" max="8984" width="13.28515625" style="92" customWidth="1"/>
    <col min="8985" max="8985" width="13.42578125" style="92" customWidth="1"/>
    <col min="8986" max="9216" width="9.140625" style="92"/>
    <col min="9217" max="9217" width="3.28515625" style="92" customWidth="1"/>
    <col min="9218" max="9218" width="10.7109375" style="92" customWidth="1"/>
    <col min="9219" max="9219" width="25.85546875" style="92" customWidth="1"/>
    <col min="9220" max="9220" width="3.42578125" style="92" customWidth="1"/>
    <col min="9221" max="9221" width="13.42578125" style="92" customWidth="1"/>
    <col min="9222" max="9222" width="10.85546875" style="92" customWidth="1"/>
    <col min="9223" max="9223" width="12.140625" style="92" customWidth="1"/>
    <col min="9224" max="9225" width="0" style="92" hidden="1" customWidth="1"/>
    <col min="9226" max="9226" width="12.5703125" style="92" customWidth="1"/>
    <col min="9227" max="9227" width="12.28515625" style="92" customWidth="1"/>
    <col min="9228" max="9228" width="12.140625" style="92" customWidth="1"/>
    <col min="9229" max="9229" width="12.5703125" style="92" customWidth="1"/>
    <col min="9230" max="9230" width="12.42578125" style="92" customWidth="1"/>
    <col min="9231" max="9231" width="13.28515625" style="92" customWidth="1"/>
    <col min="9232" max="9232" width="12.140625" style="92" customWidth="1"/>
    <col min="9233" max="9233" width="12.28515625" style="92" customWidth="1"/>
    <col min="9234" max="9234" width="12.5703125" style="92" customWidth="1"/>
    <col min="9235" max="9235" width="12.7109375" style="92" customWidth="1"/>
    <col min="9236" max="9237" width="12.28515625" style="92" customWidth="1"/>
    <col min="9238" max="9238" width="12.42578125" style="92" customWidth="1"/>
    <col min="9239" max="9239" width="12.28515625" style="92" customWidth="1"/>
    <col min="9240" max="9240" width="13.28515625" style="92" customWidth="1"/>
    <col min="9241" max="9241" width="13.42578125" style="92" customWidth="1"/>
    <col min="9242" max="9472" width="9.140625" style="92"/>
    <col min="9473" max="9473" width="3.28515625" style="92" customWidth="1"/>
    <col min="9474" max="9474" width="10.7109375" style="92" customWidth="1"/>
    <col min="9475" max="9475" width="25.85546875" style="92" customWidth="1"/>
    <col min="9476" max="9476" width="3.42578125" style="92" customWidth="1"/>
    <col min="9477" max="9477" width="13.42578125" style="92" customWidth="1"/>
    <col min="9478" max="9478" width="10.85546875" style="92" customWidth="1"/>
    <col min="9479" max="9479" width="12.140625" style="92" customWidth="1"/>
    <col min="9480" max="9481" width="0" style="92" hidden="1" customWidth="1"/>
    <col min="9482" max="9482" width="12.5703125" style="92" customWidth="1"/>
    <col min="9483" max="9483" width="12.28515625" style="92" customWidth="1"/>
    <col min="9484" max="9484" width="12.140625" style="92" customWidth="1"/>
    <col min="9485" max="9485" width="12.5703125" style="92" customWidth="1"/>
    <col min="9486" max="9486" width="12.42578125" style="92" customWidth="1"/>
    <col min="9487" max="9487" width="13.28515625" style="92" customWidth="1"/>
    <col min="9488" max="9488" width="12.140625" style="92" customWidth="1"/>
    <col min="9489" max="9489" width="12.28515625" style="92" customWidth="1"/>
    <col min="9490" max="9490" width="12.5703125" style="92" customWidth="1"/>
    <col min="9491" max="9491" width="12.7109375" style="92" customWidth="1"/>
    <col min="9492" max="9493" width="12.28515625" style="92" customWidth="1"/>
    <col min="9494" max="9494" width="12.42578125" style="92" customWidth="1"/>
    <col min="9495" max="9495" width="12.28515625" style="92" customWidth="1"/>
    <col min="9496" max="9496" width="13.28515625" style="92" customWidth="1"/>
    <col min="9497" max="9497" width="13.42578125" style="92" customWidth="1"/>
    <col min="9498" max="9728" width="9.140625" style="92"/>
    <col min="9729" max="9729" width="3.28515625" style="92" customWidth="1"/>
    <col min="9730" max="9730" width="10.7109375" style="92" customWidth="1"/>
    <col min="9731" max="9731" width="25.85546875" style="92" customWidth="1"/>
    <col min="9732" max="9732" width="3.42578125" style="92" customWidth="1"/>
    <col min="9733" max="9733" width="13.42578125" style="92" customWidth="1"/>
    <col min="9734" max="9734" width="10.85546875" style="92" customWidth="1"/>
    <col min="9735" max="9735" width="12.140625" style="92" customWidth="1"/>
    <col min="9736" max="9737" width="0" style="92" hidden="1" customWidth="1"/>
    <col min="9738" max="9738" width="12.5703125" style="92" customWidth="1"/>
    <col min="9739" max="9739" width="12.28515625" style="92" customWidth="1"/>
    <col min="9740" max="9740" width="12.140625" style="92" customWidth="1"/>
    <col min="9741" max="9741" width="12.5703125" style="92" customWidth="1"/>
    <col min="9742" max="9742" width="12.42578125" style="92" customWidth="1"/>
    <col min="9743" max="9743" width="13.28515625" style="92" customWidth="1"/>
    <col min="9744" max="9744" width="12.140625" style="92" customWidth="1"/>
    <col min="9745" max="9745" width="12.28515625" style="92" customWidth="1"/>
    <col min="9746" max="9746" width="12.5703125" style="92" customWidth="1"/>
    <col min="9747" max="9747" width="12.7109375" style="92" customWidth="1"/>
    <col min="9748" max="9749" width="12.28515625" style="92" customWidth="1"/>
    <col min="9750" max="9750" width="12.42578125" style="92" customWidth="1"/>
    <col min="9751" max="9751" width="12.28515625" style="92" customWidth="1"/>
    <col min="9752" max="9752" width="13.28515625" style="92" customWidth="1"/>
    <col min="9753" max="9753" width="13.42578125" style="92" customWidth="1"/>
    <col min="9754" max="9984" width="9.140625" style="92"/>
    <col min="9985" max="9985" width="3.28515625" style="92" customWidth="1"/>
    <col min="9986" max="9986" width="10.7109375" style="92" customWidth="1"/>
    <col min="9987" max="9987" width="25.85546875" style="92" customWidth="1"/>
    <col min="9988" max="9988" width="3.42578125" style="92" customWidth="1"/>
    <col min="9989" max="9989" width="13.42578125" style="92" customWidth="1"/>
    <col min="9990" max="9990" width="10.85546875" style="92" customWidth="1"/>
    <col min="9991" max="9991" width="12.140625" style="92" customWidth="1"/>
    <col min="9992" max="9993" width="0" style="92" hidden="1" customWidth="1"/>
    <col min="9994" max="9994" width="12.5703125" style="92" customWidth="1"/>
    <col min="9995" max="9995" width="12.28515625" style="92" customWidth="1"/>
    <col min="9996" max="9996" width="12.140625" style="92" customWidth="1"/>
    <col min="9997" max="9997" width="12.5703125" style="92" customWidth="1"/>
    <col min="9998" max="9998" width="12.42578125" style="92" customWidth="1"/>
    <col min="9999" max="9999" width="13.28515625" style="92" customWidth="1"/>
    <col min="10000" max="10000" width="12.140625" style="92" customWidth="1"/>
    <col min="10001" max="10001" width="12.28515625" style="92" customWidth="1"/>
    <col min="10002" max="10002" width="12.5703125" style="92" customWidth="1"/>
    <col min="10003" max="10003" width="12.7109375" style="92" customWidth="1"/>
    <col min="10004" max="10005" width="12.28515625" style="92" customWidth="1"/>
    <col min="10006" max="10006" width="12.42578125" style="92" customWidth="1"/>
    <col min="10007" max="10007" width="12.28515625" style="92" customWidth="1"/>
    <col min="10008" max="10008" width="13.28515625" style="92" customWidth="1"/>
    <col min="10009" max="10009" width="13.42578125" style="92" customWidth="1"/>
    <col min="10010" max="10240" width="9.140625" style="92"/>
    <col min="10241" max="10241" width="3.28515625" style="92" customWidth="1"/>
    <col min="10242" max="10242" width="10.7109375" style="92" customWidth="1"/>
    <col min="10243" max="10243" width="25.85546875" style="92" customWidth="1"/>
    <col min="10244" max="10244" width="3.42578125" style="92" customWidth="1"/>
    <col min="10245" max="10245" width="13.42578125" style="92" customWidth="1"/>
    <col min="10246" max="10246" width="10.85546875" style="92" customWidth="1"/>
    <col min="10247" max="10247" width="12.140625" style="92" customWidth="1"/>
    <col min="10248" max="10249" width="0" style="92" hidden="1" customWidth="1"/>
    <col min="10250" max="10250" width="12.5703125" style="92" customWidth="1"/>
    <col min="10251" max="10251" width="12.28515625" style="92" customWidth="1"/>
    <col min="10252" max="10252" width="12.140625" style="92" customWidth="1"/>
    <col min="10253" max="10253" width="12.5703125" style="92" customWidth="1"/>
    <col min="10254" max="10254" width="12.42578125" style="92" customWidth="1"/>
    <col min="10255" max="10255" width="13.28515625" style="92" customWidth="1"/>
    <col min="10256" max="10256" width="12.140625" style="92" customWidth="1"/>
    <col min="10257" max="10257" width="12.28515625" style="92" customWidth="1"/>
    <col min="10258" max="10258" width="12.5703125" style="92" customWidth="1"/>
    <col min="10259" max="10259" width="12.7109375" style="92" customWidth="1"/>
    <col min="10260" max="10261" width="12.28515625" style="92" customWidth="1"/>
    <col min="10262" max="10262" width="12.42578125" style="92" customWidth="1"/>
    <col min="10263" max="10263" width="12.28515625" style="92" customWidth="1"/>
    <col min="10264" max="10264" width="13.28515625" style="92" customWidth="1"/>
    <col min="10265" max="10265" width="13.42578125" style="92" customWidth="1"/>
    <col min="10266" max="10496" width="9.140625" style="92"/>
    <col min="10497" max="10497" width="3.28515625" style="92" customWidth="1"/>
    <col min="10498" max="10498" width="10.7109375" style="92" customWidth="1"/>
    <col min="10499" max="10499" width="25.85546875" style="92" customWidth="1"/>
    <col min="10500" max="10500" width="3.42578125" style="92" customWidth="1"/>
    <col min="10501" max="10501" width="13.42578125" style="92" customWidth="1"/>
    <col min="10502" max="10502" width="10.85546875" style="92" customWidth="1"/>
    <col min="10503" max="10503" width="12.140625" style="92" customWidth="1"/>
    <col min="10504" max="10505" width="0" style="92" hidden="1" customWidth="1"/>
    <col min="10506" max="10506" width="12.5703125" style="92" customWidth="1"/>
    <col min="10507" max="10507" width="12.28515625" style="92" customWidth="1"/>
    <col min="10508" max="10508" width="12.140625" style="92" customWidth="1"/>
    <col min="10509" max="10509" width="12.5703125" style="92" customWidth="1"/>
    <col min="10510" max="10510" width="12.42578125" style="92" customWidth="1"/>
    <col min="10511" max="10511" width="13.28515625" style="92" customWidth="1"/>
    <col min="10512" max="10512" width="12.140625" style="92" customWidth="1"/>
    <col min="10513" max="10513" width="12.28515625" style="92" customWidth="1"/>
    <col min="10514" max="10514" width="12.5703125" style="92" customWidth="1"/>
    <col min="10515" max="10515" width="12.7109375" style="92" customWidth="1"/>
    <col min="10516" max="10517" width="12.28515625" style="92" customWidth="1"/>
    <col min="10518" max="10518" width="12.42578125" style="92" customWidth="1"/>
    <col min="10519" max="10519" width="12.28515625" style="92" customWidth="1"/>
    <col min="10520" max="10520" width="13.28515625" style="92" customWidth="1"/>
    <col min="10521" max="10521" width="13.42578125" style="92" customWidth="1"/>
    <col min="10522" max="10752" width="9.140625" style="92"/>
    <col min="10753" max="10753" width="3.28515625" style="92" customWidth="1"/>
    <col min="10754" max="10754" width="10.7109375" style="92" customWidth="1"/>
    <col min="10755" max="10755" width="25.85546875" style="92" customWidth="1"/>
    <col min="10756" max="10756" width="3.42578125" style="92" customWidth="1"/>
    <col min="10757" max="10757" width="13.42578125" style="92" customWidth="1"/>
    <col min="10758" max="10758" width="10.85546875" style="92" customWidth="1"/>
    <col min="10759" max="10759" width="12.140625" style="92" customWidth="1"/>
    <col min="10760" max="10761" width="0" style="92" hidden="1" customWidth="1"/>
    <col min="10762" max="10762" width="12.5703125" style="92" customWidth="1"/>
    <col min="10763" max="10763" width="12.28515625" style="92" customWidth="1"/>
    <col min="10764" max="10764" width="12.140625" style="92" customWidth="1"/>
    <col min="10765" max="10765" width="12.5703125" style="92" customWidth="1"/>
    <col min="10766" max="10766" width="12.42578125" style="92" customWidth="1"/>
    <col min="10767" max="10767" width="13.28515625" style="92" customWidth="1"/>
    <col min="10768" max="10768" width="12.140625" style="92" customWidth="1"/>
    <col min="10769" max="10769" width="12.28515625" style="92" customWidth="1"/>
    <col min="10770" max="10770" width="12.5703125" style="92" customWidth="1"/>
    <col min="10771" max="10771" width="12.7109375" style="92" customWidth="1"/>
    <col min="10772" max="10773" width="12.28515625" style="92" customWidth="1"/>
    <col min="10774" max="10774" width="12.42578125" style="92" customWidth="1"/>
    <col min="10775" max="10775" width="12.28515625" style="92" customWidth="1"/>
    <col min="10776" max="10776" width="13.28515625" style="92" customWidth="1"/>
    <col min="10777" max="10777" width="13.42578125" style="92" customWidth="1"/>
    <col min="10778" max="11008" width="9.140625" style="92"/>
    <col min="11009" max="11009" width="3.28515625" style="92" customWidth="1"/>
    <col min="11010" max="11010" width="10.7109375" style="92" customWidth="1"/>
    <col min="11011" max="11011" width="25.85546875" style="92" customWidth="1"/>
    <col min="11012" max="11012" width="3.42578125" style="92" customWidth="1"/>
    <col min="11013" max="11013" width="13.42578125" style="92" customWidth="1"/>
    <col min="11014" max="11014" width="10.85546875" style="92" customWidth="1"/>
    <col min="11015" max="11015" width="12.140625" style="92" customWidth="1"/>
    <col min="11016" max="11017" width="0" style="92" hidden="1" customWidth="1"/>
    <col min="11018" max="11018" width="12.5703125" style="92" customWidth="1"/>
    <col min="11019" max="11019" width="12.28515625" style="92" customWidth="1"/>
    <col min="11020" max="11020" width="12.140625" style="92" customWidth="1"/>
    <col min="11021" max="11021" width="12.5703125" style="92" customWidth="1"/>
    <col min="11022" max="11022" width="12.42578125" style="92" customWidth="1"/>
    <col min="11023" max="11023" width="13.28515625" style="92" customWidth="1"/>
    <col min="11024" max="11024" width="12.140625" style="92" customWidth="1"/>
    <col min="11025" max="11025" width="12.28515625" style="92" customWidth="1"/>
    <col min="11026" max="11026" width="12.5703125" style="92" customWidth="1"/>
    <col min="11027" max="11027" width="12.7109375" style="92" customWidth="1"/>
    <col min="11028" max="11029" width="12.28515625" style="92" customWidth="1"/>
    <col min="11030" max="11030" width="12.42578125" style="92" customWidth="1"/>
    <col min="11031" max="11031" width="12.28515625" style="92" customWidth="1"/>
    <col min="11032" max="11032" width="13.28515625" style="92" customWidth="1"/>
    <col min="11033" max="11033" width="13.42578125" style="92" customWidth="1"/>
    <col min="11034" max="11264" width="9.140625" style="92"/>
    <col min="11265" max="11265" width="3.28515625" style="92" customWidth="1"/>
    <col min="11266" max="11266" width="10.7109375" style="92" customWidth="1"/>
    <col min="11267" max="11267" width="25.85546875" style="92" customWidth="1"/>
    <col min="11268" max="11268" width="3.42578125" style="92" customWidth="1"/>
    <col min="11269" max="11269" width="13.42578125" style="92" customWidth="1"/>
    <col min="11270" max="11270" width="10.85546875" style="92" customWidth="1"/>
    <col min="11271" max="11271" width="12.140625" style="92" customWidth="1"/>
    <col min="11272" max="11273" width="0" style="92" hidden="1" customWidth="1"/>
    <col min="11274" max="11274" width="12.5703125" style="92" customWidth="1"/>
    <col min="11275" max="11275" width="12.28515625" style="92" customWidth="1"/>
    <col min="11276" max="11276" width="12.140625" style="92" customWidth="1"/>
    <col min="11277" max="11277" width="12.5703125" style="92" customWidth="1"/>
    <col min="11278" max="11278" width="12.42578125" style="92" customWidth="1"/>
    <col min="11279" max="11279" width="13.28515625" style="92" customWidth="1"/>
    <col min="11280" max="11280" width="12.140625" style="92" customWidth="1"/>
    <col min="11281" max="11281" width="12.28515625" style="92" customWidth="1"/>
    <col min="11282" max="11282" width="12.5703125" style="92" customWidth="1"/>
    <col min="11283" max="11283" width="12.7109375" style="92" customWidth="1"/>
    <col min="11284" max="11285" width="12.28515625" style="92" customWidth="1"/>
    <col min="11286" max="11286" width="12.42578125" style="92" customWidth="1"/>
    <col min="11287" max="11287" width="12.28515625" style="92" customWidth="1"/>
    <col min="11288" max="11288" width="13.28515625" style="92" customWidth="1"/>
    <col min="11289" max="11289" width="13.42578125" style="92" customWidth="1"/>
    <col min="11290" max="11520" width="9.140625" style="92"/>
    <col min="11521" max="11521" width="3.28515625" style="92" customWidth="1"/>
    <col min="11522" max="11522" width="10.7109375" style="92" customWidth="1"/>
    <col min="11523" max="11523" width="25.85546875" style="92" customWidth="1"/>
    <col min="11524" max="11524" width="3.42578125" style="92" customWidth="1"/>
    <col min="11525" max="11525" width="13.42578125" style="92" customWidth="1"/>
    <col min="11526" max="11526" width="10.85546875" style="92" customWidth="1"/>
    <col min="11527" max="11527" width="12.140625" style="92" customWidth="1"/>
    <col min="11528" max="11529" width="0" style="92" hidden="1" customWidth="1"/>
    <col min="11530" max="11530" width="12.5703125" style="92" customWidth="1"/>
    <col min="11531" max="11531" width="12.28515625" style="92" customWidth="1"/>
    <col min="11532" max="11532" width="12.140625" style="92" customWidth="1"/>
    <col min="11533" max="11533" width="12.5703125" style="92" customWidth="1"/>
    <col min="11534" max="11534" width="12.42578125" style="92" customWidth="1"/>
    <col min="11535" max="11535" width="13.28515625" style="92" customWidth="1"/>
    <col min="11536" max="11536" width="12.140625" style="92" customWidth="1"/>
    <col min="11537" max="11537" width="12.28515625" style="92" customWidth="1"/>
    <col min="11538" max="11538" width="12.5703125" style="92" customWidth="1"/>
    <col min="11539" max="11539" width="12.7109375" style="92" customWidth="1"/>
    <col min="11540" max="11541" width="12.28515625" style="92" customWidth="1"/>
    <col min="11542" max="11542" width="12.42578125" style="92" customWidth="1"/>
    <col min="11543" max="11543" width="12.28515625" style="92" customWidth="1"/>
    <col min="11544" max="11544" width="13.28515625" style="92" customWidth="1"/>
    <col min="11545" max="11545" width="13.42578125" style="92" customWidth="1"/>
    <col min="11546" max="11776" width="9.140625" style="92"/>
    <col min="11777" max="11777" width="3.28515625" style="92" customWidth="1"/>
    <col min="11778" max="11778" width="10.7109375" style="92" customWidth="1"/>
    <col min="11779" max="11779" width="25.85546875" style="92" customWidth="1"/>
    <col min="11780" max="11780" width="3.42578125" style="92" customWidth="1"/>
    <col min="11781" max="11781" width="13.42578125" style="92" customWidth="1"/>
    <col min="11782" max="11782" width="10.85546875" style="92" customWidth="1"/>
    <col min="11783" max="11783" width="12.140625" style="92" customWidth="1"/>
    <col min="11784" max="11785" width="0" style="92" hidden="1" customWidth="1"/>
    <col min="11786" max="11786" width="12.5703125" style="92" customWidth="1"/>
    <col min="11787" max="11787" width="12.28515625" style="92" customWidth="1"/>
    <col min="11788" max="11788" width="12.140625" style="92" customWidth="1"/>
    <col min="11789" max="11789" width="12.5703125" style="92" customWidth="1"/>
    <col min="11790" max="11790" width="12.42578125" style="92" customWidth="1"/>
    <col min="11791" max="11791" width="13.28515625" style="92" customWidth="1"/>
    <col min="11792" max="11792" width="12.140625" style="92" customWidth="1"/>
    <col min="11793" max="11793" width="12.28515625" style="92" customWidth="1"/>
    <col min="11794" max="11794" width="12.5703125" style="92" customWidth="1"/>
    <col min="11795" max="11795" width="12.7109375" style="92" customWidth="1"/>
    <col min="11796" max="11797" width="12.28515625" style="92" customWidth="1"/>
    <col min="11798" max="11798" width="12.42578125" style="92" customWidth="1"/>
    <col min="11799" max="11799" width="12.28515625" style="92" customWidth="1"/>
    <col min="11800" max="11800" width="13.28515625" style="92" customWidth="1"/>
    <col min="11801" max="11801" width="13.42578125" style="92" customWidth="1"/>
    <col min="11802" max="12032" width="9.140625" style="92"/>
    <col min="12033" max="12033" width="3.28515625" style="92" customWidth="1"/>
    <col min="12034" max="12034" width="10.7109375" style="92" customWidth="1"/>
    <col min="12035" max="12035" width="25.85546875" style="92" customWidth="1"/>
    <col min="12036" max="12036" width="3.42578125" style="92" customWidth="1"/>
    <col min="12037" max="12037" width="13.42578125" style="92" customWidth="1"/>
    <col min="12038" max="12038" width="10.85546875" style="92" customWidth="1"/>
    <col min="12039" max="12039" width="12.140625" style="92" customWidth="1"/>
    <col min="12040" max="12041" width="0" style="92" hidden="1" customWidth="1"/>
    <col min="12042" max="12042" width="12.5703125" style="92" customWidth="1"/>
    <col min="12043" max="12043" width="12.28515625" style="92" customWidth="1"/>
    <col min="12044" max="12044" width="12.140625" style="92" customWidth="1"/>
    <col min="12045" max="12045" width="12.5703125" style="92" customWidth="1"/>
    <col min="12046" max="12046" width="12.42578125" style="92" customWidth="1"/>
    <col min="12047" max="12047" width="13.28515625" style="92" customWidth="1"/>
    <col min="12048" max="12048" width="12.140625" style="92" customWidth="1"/>
    <col min="12049" max="12049" width="12.28515625" style="92" customWidth="1"/>
    <col min="12050" max="12050" width="12.5703125" style="92" customWidth="1"/>
    <col min="12051" max="12051" width="12.7109375" style="92" customWidth="1"/>
    <col min="12052" max="12053" width="12.28515625" style="92" customWidth="1"/>
    <col min="12054" max="12054" width="12.42578125" style="92" customWidth="1"/>
    <col min="12055" max="12055" width="12.28515625" style="92" customWidth="1"/>
    <col min="12056" max="12056" width="13.28515625" style="92" customWidth="1"/>
    <col min="12057" max="12057" width="13.42578125" style="92" customWidth="1"/>
    <col min="12058" max="12288" width="9.140625" style="92"/>
    <col min="12289" max="12289" width="3.28515625" style="92" customWidth="1"/>
    <col min="12290" max="12290" width="10.7109375" style="92" customWidth="1"/>
    <col min="12291" max="12291" width="25.85546875" style="92" customWidth="1"/>
    <col min="12292" max="12292" width="3.42578125" style="92" customWidth="1"/>
    <col min="12293" max="12293" width="13.42578125" style="92" customWidth="1"/>
    <col min="12294" max="12294" width="10.85546875" style="92" customWidth="1"/>
    <col min="12295" max="12295" width="12.140625" style="92" customWidth="1"/>
    <col min="12296" max="12297" width="0" style="92" hidden="1" customWidth="1"/>
    <col min="12298" max="12298" width="12.5703125" style="92" customWidth="1"/>
    <col min="12299" max="12299" width="12.28515625" style="92" customWidth="1"/>
    <col min="12300" max="12300" width="12.140625" style="92" customWidth="1"/>
    <col min="12301" max="12301" width="12.5703125" style="92" customWidth="1"/>
    <col min="12302" max="12302" width="12.42578125" style="92" customWidth="1"/>
    <col min="12303" max="12303" width="13.28515625" style="92" customWidth="1"/>
    <col min="12304" max="12304" width="12.140625" style="92" customWidth="1"/>
    <col min="12305" max="12305" width="12.28515625" style="92" customWidth="1"/>
    <col min="12306" max="12306" width="12.5703125" style="92" customWidth="1"/>
    <col min="12307" max="12307" width="12.7109375" style="92" customWidth="1"/>
    <col min="12308" max="12309" width="12.28515625" style="92" customWidth="1"/>
    <col min="12310" max="12310" width="12.42578125" style="92" customWidth="1"/>
    <col min="12311" max="12311" width="12.28515625" style="92" customWidth="1"/>
    <col min="12312" max="12312" width="13.28515625" style="92" customWidth="1"/>
    <col min="12313" max="12313" width="13.42578125" style="92" customWidth="1"/>
    <col min="12314" max="12544" width="9.140625" style="92"/>
    <col min="12545" max="12545" width="3.28515625" style="92" customWidth="1"/>
    <col min="12546" max="12546" width="10.7109375" style="92" customWidth="1"/>
    <col min="12547" max="12547" width="25.85546875" style="92" customWidth="1"/>
    <col min="12548" max="12548" width="3.42578125" style="92" customWidth="1"/>
    <col min="12549" max="12549" width="13.42578125" style="92" customWidth="1"/>
    <col min="12550" max="12550" width="10.85546875" style="92" customWidth="1"/>
    <col min="12551" max="12551" width="12.140625" style="92" customWidth="1"/>
    <col min="12552" max="12553" width="0" style="92" hidden="1" customWidth="1"/>
    <col min="12554" max="12554" width="12.5703125" style="92" customWidth="1"/>
    <col min="12555" max="12555" width="12.28515625" style="92" customWidth="1"/>
    <col min="12556" max="12556" width="12.140625" style="92" customWidth="1"/>
    <col min="12557" max="12557" width="12.5703125" style="92" customWidth="1"/>
    <col min="12558" max="12558" width="12.42578125" style="92" customWidth="1"/>
    <col min="12559" max="12559" width="13.28515625" style="92" customWidth="1"/>
    <col min="12560" max="12560" width="12.140625" style="92" customWidth="1"/>
    <col min="12561" max="12561" width="12.28515625" style="92" customWidth="1"/>
    <col min="12562" max="12562" width="12.5703125" style="92" customWidth="1"/>
    <col min="12563" max="12563" width="12.7109375" style="92" customWidth="1"/>
    <col min="12564" max="12565" width="12.28515625" style="92" customWidth="1"/>
    <col min="12566" max="12566" width="12.42578125" style="92" customWidth="1"/>
    <col min="12567" max="12567" width="12.28515625" style="92" customWidth="1"/>
    <col min="12568" max="12568" width="13.28515625" style="92" customWidth="1"/>
    <col min="12569" max="12569" width="13.42578125" style="92" customWidth="1"/>
    <col min="12570" max="12800" width="9.140625" style="92"/>
    <col min="12801" max="12801" width="3.28515625" style="92" customWidth="1"/>
    <col min="12802" max="12802" width="10.7109375" style="92" customWidth="1"/>
    <col min="12803" max="12803" width="25.85546875" style="92" customWidth="1"/>
    <col min="12804" max="12804" width="3.42578125" style="92" customWidth="1"/>
    <col min="12805" max="12805" width="13.42578125" style="92" customWidth="1"/>
    <col min="12806" max="12806" width="10.85546875" style="92" customWidth="1"/>
    <col min="12807" max="12807" width="12.140625" style="92" customWidth="1"/>
    <col min="12808" max="12809" width="0" style="92" hidden="1" customWidth="1"/>
    <col min="12810" max="12810" width="12.5703125" style="92" customWidth="1"/>
    <col min="12811" max="12811" width="12.28515625" style="92" customWidth="1"/>
    <col min="12812" max="12812" width="12.140625" style="92" customWidth="1"/>
    <col min="12813" max="12813" width="12.5703125" style="92" customWidth="1"/>
    <col min="12814" max="12814" width="12.42578125" style="92" customWidth="1"/>
    <col min="12815" max="12815" width="13.28515625" style="92" customWidth="1"/>
    <col min="12816" max="12816" width="12.140625" style="92" customWidth="1"/>
    <col min="12817" max="12817" width="12.28515625" style="92" customWidth="1"/>
    <col min="12818" max="12818" width="12.5703125" style="92" customWidth="1"/>
    <col min="12819" max="12819" width="12.7109375" style="92" customWidth="1"/>
    <col min="12820" max="12821" width="12.28515625" style="92" customWidth="1"/>
    <col min="12822" max="12822" width="12.42578125" style="92" customWidth="1"/>
    <col min="12823" max="12823" width="12.28515625" style="92" customWidth="1"/>
    <col min="12824" max="12824" width="13.28515625" style="92" customWidth="1"/>
    <col min="12825" max="12825" width="13.42578125" style="92" customWidth="1"/>
    <col min="12826" max="13056" width="9.140625" style="92"/>
    <col min="13057" max="13057" width="3.28515625" style="92" customWidth="1"/>
    <col min="13058" max="13058" width="10.7109375" style="92" customWidth="1"/>
    <col min="13059" max="13059" width="25.85546875" style="92" customWidth="1"/>
    <col min="13060" max="13060" width="3.42578125" style="92" customWidth="1"/>
    <col min="13061" max="13061" width="13.42578125" style="92" customWidth="1"/>
    <col min="13062" max="13062" width="10.85546875" style="92" customWidth="1"/>
    <col min="13063" max="13063" width="12.140625" style="92" customWidth="1"/>
    <col min="13064" max="13065" width="0" style="92" hidden="1" customWidth="1"/>
    <col min="13066" max="13066" width="12.5703125" style="92" customWidth="1"/>
    <col min="13067" max="13067" width="12.28515625" style="92" customWidth="1"/>
    <col min="13068" max="13068" width="12.140625" style="92" customWidth="1"/>
    <col min="13069" max="13069" width="12.5703125" style="92" customWidth="1"/>
    <col min="13070" max="13070" width="12.42578125" style="92" customWidth="1"/>
    <col min="13071" max="13071" width="13.28515625" style="92" customWidth="1"/>
    <col min="13072" max="13072" width="12.140625" style="92" customWidth="1"/>
    <col min="13073" max="13073" width="12.28515625" style="92" customWidth="1"/>
    <col min="13074" max="13074" width="12.5703125" style="92" customWidth="1"/>
    <col min="13075" max="13075" width="12.7109375" style="92" customWidth="1"/>
    <col min="13076" max="13077" width="12.28515625" style="92" customWidth="1"/>
    <col min="13078" max="13078" width="12.42578125" style="92" customWidth="1"/>
    <col min="13079" max="13079" width="12.28515625" style="92" customWidth="1"/>
    <col min="13080" max="13080" width="13.28515625" style="92" customWidth="1"/>
    <col min="13081" max="13081" width="13.42578125" style="92" customWidth="1"/>
    <col min="13082" max="13312" width="9.140625" style="92"/>
    <col min="13313" max="13313" width="3.28515625" style="92" customWidth="1"/>
    <col min="13314" max="13314" width="10.7109375" style="92" customWidth="1"/>
    <col min="13315" max="13315" width="25.85546875" style="92" customWidth="1"/>
    <col min="13316" max="13316" width="3.42578125" style="92" customWidth="1"/>
    <col min="13317" max="13317" width="13.42578125" style="92" customWidth="1"/>
    <col min="13318" max="13318" width="10.85546875" style="92" customWidth="1"/>
    <col min="13319" max="13319" width="12.140625" style="92" customWidth="1"/>
    <col min="13320" max="13321" width="0" style="92" hidden="1" customWidth="1"/>
    <col min="13322" max="13322" width="12.5703125" style="92" customWidth="1"/>
    <col min="13323" max="13323" width="12.28515625" style="92" customWidth="1"/>
    <col min="13324" max="13324" width="12.140625" style="92" customWidth="1"/>
    <col min="13325" max="13325" width="12.5703125" style="92" customWidth="1"/>
    <col min="13326" max="13326" width="12.42578125" style="92" customWidth="1"/>
    <col min="13327" max="13327" width="13.28515625" style="92" customWidth="1"/>
    <col min="13328" max="13328" width="12.140625" style="92" customWidth="1"/>
    <col min="13329" max="13329" width="12.28515625" style="92" customWidth="1"/>
    <col min="13330" max="13330" width="12.5703125" style="92" customWidth="1"/>
    <col min="13331" max="13331" width="12.7109375" style="92" customWidth="1"/>
    <col min="13332" max="13333" width="12.28515625" style="92" customWidth="1"/>
    <col min="13334" max="13334" width="12.42578125" style="92" customWidth="1"/>
    <col min="13335" max="13335" width="12.28515625" style="92" customWidth="1"/>
    <col min="13336" max="13336" width="13.28515625" style="92" customWidth="1"/>
    <col min="13337" max="13337" width="13.42578125" style="92" customWidth="1"/>
    <col min="13338" max="13568" width="9.140625" style="92"/>
    <col min="13569" max="13569" width="3.28515625" style="92" customWidth="1"/>
    <col min="13570" max="13570" width="10.7109375" style="92" customWidth="1"/>
    <col min="13571" max="13571" width="25.85546875" style="92" customWidth="1"/>
    <col min="13572" max="13572" width="3.42578125" style="92" customWidth="1"/>
    <col min="13573" max="13573" width="13.42578125" style="92" customWidth="1"/>
    <col min="13574" max="13574" width="10.85546875" style="92" customWidth="1"/>
    <col min="13575" max="13575" width="12.140625" style="92" customWidth="1"/>
    <col min="13576" max="13577" width="0" style="92" hidden="1" customWidth="1"/>
    <col min="13578" max="13578" width="12.5703125" style="92" customWidth="1"/>
    <col min="13579" max="13579" width="12.28515625" style="92" customWidth="1"/>
    <col min="13580" max="13580" width="12.140625" style="92" customWidth="1"/>
    <col min="13581" max="13581" width="12.5703125" style="92" customWidth="1"/>
    <col min="13582" max="13582" width="12.42578125" style="92" customWidth="1"/>
    <col min="13583" max="13583" width="13.28515625" style="92" customWidth="1"/>
    <col min="13584" max="13584" width="12.140625" style="92" customWidth="1"/>
    <col min="13585" max="13585" width="12.28515625" style="92" customWidth="1"/>
    <col min="13586" max="13586" width="12.5703125" style="92" customWidth="1"/>
    <col min="13587" max="13587" width="12.7109375" style="92" customWidth="1"/>
    <col min="13588" max="13589" width="12.28515625" style="92" customWidth="1"/>
    <col min="13590" max="13590" width="12.42578125" style="92" customWidth="1"/>
    <col min="13591" max="13591" width="12.28515625" style="92" customWidth="1"/>
    <col min="13592" max="13592" width="13.28515625" style="92" customWidth="1"/>
    <col min="13593" max="13593" width="13.42578125" style="92" customWidth="1"/>
    <col min="13594" max="13824" width="9.140625" style="92"/>
    <col min="13825" max="13825" width="3.28515625" style="92" customWidth="1"/>
    <col min="13826" max="13826" width="10.7109375" style="92" customWidth="1"/>
    <col min="13827" max="13827" width="25.85546875" style="92" customWidth="1"/>
    <col min="13828" max="13828" width="3.42578125" style="92" customWidth="1"/>
    <col min="13829" max="13829" width="13.42578125" style="92" customWidth="1"/>
    <col min="13830" max="13830" width="10.85546875" style="92" customWidth="1"/>
    <col min="13831" max="13831" width="12.140625" style="92" customWidth="1"/>
    <col min="13832" max="13833" width="0" style="92" hidden="1" customWidth="1"/>
    <col min="13834" max="13834" width="12.5703125" style="92" customWidth="1"/>
    <col min="13835" max="13835" width="12.28515625" style="92" customWidth="1"/>
    <col min="13836" max="13836" width="12.140625" style="92" customWidth="1"/>
    <col min="13837" max="13837" width="12.5703125" style="92" customWidth="1"/>
    <col min="13838" max="13838" width="12.42578125" style="92" customWidth="1"/>
    <col min="13839" max="13839" width="13.28515625" style="92" customWidth="1"/>
    <col min="13840" max="13840" width="12.140625" style="92" customWidth="1"/>
    <col min="13841" max="13841" width="12.28515625" style="92" customWidth="1"/>
    <col min="13842" max="13842" width="12.5703125" style="92" customWidth="1"/>
    <col min="13843" max="13843" width="12.7109375" style="92" customWidth="1"/>
    <col min="13844" max="13845" width="12.28515625" style="92" customWidth="1"/>
    <col min="13846" max="13846" width="12.42578125" style="92" customWidth="1"/>
    <col min="13847" max="13847" width="12.28515625" style="92" customWidth="1"/>
    <col min="13848" max="13848" width="13.28515625" style="92" customWidth="1"/>
    <col min="13849" max="13849" width="13.42578125" style="92" customWidth="1"/>
    <col min="13850" max="14080" width="9.140625" style="92"/>
    <col min="14081" max="14081" width="3.28515625" style="92" customWidth="1"/>
    <col min="14082" max="14082" width="10.7109375" style="92" customWidth="1"/>
    <col min="14083" max="14083" width="25.85546875" style="92" customWidth="1"/>
    <col min="14084" max="14084" width="3.42578125" style="92" customWidth="1"/>
    <col min="14085" max="14085" width="13.42578125" style="92" customWidth="1"/>
    <col min="14086" max="14086" width="10.85546875" style="92" customWidth="1"/>
    <col min="14087" max="14087" width="12.140625" style="92" customWidth="1"/>
    <col min="14088" max="14089" width="0" style="92" hidden="1" customWidth="1"/>
    <col min="14090" max="14090" width="12.5703125" style="92" customWidth="1"/>
    <col min="14091" max="14091" width="12.28515625" style="92" customWidth="1"/>
    <col min="14092" max="14092" width="12.140625" style="92" customWidth="1"/>
    <col min="14093" max="14093" width="12.5703125" style="92" customWidth="1"/>
    <col min="14094" max="14094" width="12.42578125" style="92" customWidth="1"/>
    <col min="14095" max="14095" width="13.28515625" style="92" customWidth="1"/>
    <col min="14096" max="14096" width="12.140625" style="92" customWidth="1"/>
    <col min="14097" max="14097" width="12.28515625" style="92" customWidth="1"/>
    <col min="14098" max="14098" width="12.5703125" style="92" customWidth="1"/>
    <col min="14099" max="14099" width="12.7109375" style="92" customWidth="1"/>
    <col min="14100" max="14101" width="12.28515625" style="92" customWidth="1"/>
    <col min="14102" max="14102" width="12.42578125" style="92" customWidth="1"/>
    <col min="14103" max="14103" width="12.28515625" style="92" customWidth="1"/>
    <col min="14104" max="14104" width="13.28515625" style="92" customWidth="1"/>
    <col min="14105" max="14105" width="13.42578125" style="92" customWidth="1"/>
    <col min="14106" max="14336" width="9.140625" style="92"/>
    <col min="14337" max="14337" width="3.28515625" style="92" customWidth="1"/>
    <col min="14338" max="14338" width="10.7109375" style="92" customWidth="1"/>
    <col min="14339" max="14339" width="25.85546875" style="92" customWidth="1"/>
    <col min="14340" max="14340" width="3.42578125" style="92" customWidth="1"/>
    <col min="14341" max="14341" width="13.42578125" style="92" customWidth="1"/>
    <col min="14342" max="14342" width="10.85546875" style="92" customWidth="1"/>
    <col min="14343" max="14343" width="12.140625" style="92" customWidth="1"/>
    <col min="14344" max="14345" width="0" style="92" hidden="1" customWidth="1"/>
    <col min="14346" max="14346" width="12.5703125" style="92" customWidth="1"/>
    <col min="14347" max="14347" width="12.28515625" style="92" customWidth="1"/>
    <col min="14348" max="14348" width="12.140625" style="92" customWidth="1"/>
    <col min="14349" max="14349" width="12.5703125" style="92" customWidth="1"/>
    <col min="14350" max="14350" width="12.42578125" style="92" customWidth="1"/>
    <col min="14351" max="14351" width="13.28515625" style="92" customWidth="1"/>
    <col min="14352" max="14352" width="12.140625" style="92" customWidth="1"/>
    <col min="14353" max="14353" width="12.28515625" style="92" customWidth="1"/>
    <col min="14354" max="14354" width="12.5703125" style="92" customWidth="1"/>
    <col min="14355" max="14355" width="12.7109375" style="92" customWidth="1"/>
    <col min="14356" max="14357" width="12.28515625" style="92" customWidth="1"/>
    <col min="14358" max="14358" width="12.42578125" style="92" customWidth="1"/>
    <col min="14359" max="14359" width="12.28515625" style="92" customWidth="1"/>
    <col min="14360" max="14360" width="13.28515625" style="92" customWidth="1"/>
    <col min="14361" max="14361" width="13.42578125" style="92" customWidth="1"/>
    <col min="14362" max="14592" width="9.140625" style="92"/>
    <col min="14593" max="14593" width="3.28515625" style="92" customWidth="1"/>
    <col min="14594" max="14594" width="10.7109375" style="92" customWidth="1"/>
    <col min="14595" max="14595" width="25.85546875" style="92" customWidth="1"/>
    <col min="14596" max="14596" width="3.42578125" style="92" customWidth="1"/>
    <col min="14597" max="14597" width="13.42578125" style="92" customWidth="1"/>
    <col min="14598" max="14598" width="10.85546875" style="92" customWidth="1"/>
    <col min="14599" max="14599" width="12.140625" style="92" customWidth="1"/>
    <col min="14600" max="14601" width="0" style="92" hidden="1" customWidth="1"/>
    <col min="14602" max="14602" width="12.5703125" style="92" customWidth="1"/>
    <col min="14603" max="14603" width="12.28515625" style="92" customWidth="1"/>
    <col min="14604" max="14604" width="12.140625" style="92" customWidth="1"/>
    <col min="14605" max="14605" width="12.5703125" style="92" customWidth="1"/>
    <col min="14606" max="14606" width="12.42578125" style="92" customWidth="1"/>
    <col min="14607" max="14607" width="13.28515625" style="92" customWidth="1"/>
    <col min="14608" max="14608" width="12.140625" style="92" customWidth="1"/>
    <col min="14609" max="14609" width="12.28515625" style="92" customWidth="1"/>
    <col min="14610" max="14610" width="12.5703125" style="92" customWidth="1"/>
    <col min="14611" max="14611" width="12.7109375" style="92" customWidth="1"/>
    <col min="14612" max="14613" width="12.28515625" style="92" customWidth="1"/>
    <col min="14614" max="14614" width="12.42578125" style="92" customWidth="1"/>
    <col min="14615" max="14615" width="12.28515625" style="92" customWidth="1"/>
    <col min="14616" max="14616" width="13.28515625" style="92" customWidth="1"/>
    <col min="14617" max="14617" width="13.42578125" style="92" customWidth="1"/>
    <col min="14618" max="14848" width="9.140625" style="92"/>
    <col min="14849" max="14849" width="3.28515625" style="92" customWidth="1"/>
    <col min="14850" max="14850" width="10.7109375" style="92" customWidth="1"/>
    <col min="14851" max="14851" width="25.85546875" style="92" customWidth="1"/>
    <col min="14852" max="14852" width="3.42578125" style="92" customWidth="1"/>
    <col min="14853" max="14853" width="13.42578125" style="92" customWidth="1"/>
    <col min="14854" max="14854" width="10.85546875" style="92" customWidth="1"/>
    <col min="14855" max="14855" width="12.140625" style="92" customWidth="1"/>
    <col min="14856" max="14857" width="0" style="92" hidden="1" customWidth="1"/>
    <col min="14858" max="14858" width="12.5703125" style="92" customWidth="1"/>
    <col min="14859" max="14859" width="12.28515625" style="92" customWidth="1"/>
    <col min="14860" max="14860" width="12.140625" style="92" customWidth="1"/>
    <col min="14861" max="14861" width="12.5703125" style="92" customWidth="1"/>
    <col min="14862" max="14862" width="12.42578125" style="92" customWidth="1"/>
    <col min="14863" max="14863" width="13.28515625" style="92" customWidth="1"/>
    <col min="14864" max="14864" width="12.140625" style="92" customWidth="1"/>
    <col min="14865" max="14865" width="12.28515625" style="92" customWidth="1"/>
    <col min="14866" max="14866" width="12.5703125" style="92" customWidth="1"/>
    <col min="14867" max="14867" width="12.7109375" style="92" customWidth="1"/>
    <col min="14868" max="14869" width="12.28515625" style="92" customWidth="1"/>
    <col min="14870" max="14870" width="12.42578125" style="92" customWidth="1"/>
    <col min="14871" max="14871" width="12.28515625" style="92" customWidth="1"/>
    <col min="14872" max="14872" width="13.28515625" style="92" customWidth="1"/>
    <col min="14873" max="14873" width="13.42578125" style="92" customWidth="1"/>
    <col min="14874" max="15104" width="9.140625" style="92"/>
    <col min="15105" max="15105" width="3.28515625" style="92" customWidth="1"/>
    <col min="15106" max="15106" width="10.7109375" style="92" customWidth="1"/>
    <col min="15107" max="15107" width="25.85546875" style="92" customWidth="1"/>
    <col min="15108" max="15108" width="3.42578125" style="92" customWidth="1"/>
    <col min="15109" max="15109" width="13.42578125" style="92" customWidth="1"/>
    <col min="15110" max="15110" width="10.85546875" style="92" customWidth="1"/>
    <col min="15111" max="15111" width="12.140625" style="92" customWidth="1"/>
    <col min="15112" max="15113" width="0" style="92" hidden="1" customWidth="1"/>
    <col min="15114" max="15114" width="12.5703125" style="92" customWidth="1"/>
    <col min="15115" max="15115" width="12.28515625" style="92" customWidth="1"/>
    <col min="15116" max="15116" width="12.140625" style="92" customWidth="1"/>
    <col min="15117" max="15117" width="12.5703125" style="92" customWidth="1"/>
    <col min="15118" max="15118" width="12.42578125" style="92" customWidth="1"/>
    <col min="15119" max="15119" width="13.28515625" style="92" customWidth="1"/>
    <col min="15120" max="15120" width="12.140625" style="92" customWidth="1"/>
    <col min="15121" max="15121" width="12.28515625" style="92" customWidth="1"/>
    <col min="15122" max="15122" width="12.5703125" style="92" customWidth="1"/>
    <col min="15123" max="15123" width="12.7109375" style="92" customWidth="1"/>
    <col min="15124" max="15125" width="12.28515625" style="92" customWidth="1"/>
    <col min="15126" max="15126" width="12.42578125" style="92" customWidth="1"/>
    <col min="15127" max="15127" width="12.28515625" style="92" customWidth="1"/>
    <col min="15128" max="15128" width="13.28515625" style="92" customWidth="1"/>
    <col min="15129" max="15129" width="13.42578125" style="92" customWidth="1"/>
    <col min="15130" max="15360" width="9.140625" style="92"/>
    <col min="15361" max="15361" width="3.28515625" style="92" customWidth="1"/>
    <col min="15362" max="15362" width="10.7109375" style="92" customWidth="1"/>
    <col min="15363" max="15363" width="25.85546875" style="92" customWidth="1"/>
    <col min="15364" max="15364" width="3.42578125" style="92" customWidth="1"/>
    <col min="15365" max="15365" width="13.42578125" style="92" customWidth="1"/>
    <col min="15366" max="15366" width="10.85546875" style="92" customWidth="1"/>
    <col min="15367" max="15367" width="12.140625" style="92" customWidth="1"/>
    <col min="15368" max="15369" width="0" style="92" hidden="1" customWidth="1"/>
    <col min="15370" max="15370" width="12.5703125" style="92" customWidth="1"/>
    <col min="15371" max="15371" width="12.28515625" style="92" customWidth="1"/>
    <col min="15372" max="15372" width="12.140625" style="92" customWidth="1"/>
    <col min="15373" max="15373" width="12.5703125" style="92" customWidth="1"/>
    <col min="15374" max="15374" width="12.42578125" style="92" customWidth="1"/>
    <col min="15375" max="15375" width="13.28515625" style="92" customWidth="1"/>
    <col min="15376" max="15376" width="12.140625" style="92" customWidth="1"/>
    <col min="15377" max="15377" width="12.28515625" style="92" customWidth="1"/>
    <col min="15378" max="15378" width="12.5703125" style="92" customWidth="1"/>
    <col min="15379" max="15379" width="12.7109375" style="92" customWidth="1"/>
    <col min="15380" max="15381" width="12.28515625" style="92" customWidth="1"/>
    <col min="15382" max="15382" width="12.42578125" style="92" customWidth="1"/>
    <col min="15383" max="15383" width="12.28515625" style="92" customWidth="1"/>
    <col min="15384" max="15384" width="13.28515625" style="92" customWidth="1"/>
    <col min="15385" max="15385" width="13.42578125" style="92" customWidth="1"/>
    <col min="15386" max="15616" width="9.140625" style="92"/>
    <col min="15617" max="15617" width="3.28515625" style="92" customWidth="1"/>
    <col min="15618" max="15618" width="10.7109375" style="92" customWidth="1"/>
    <col min="15619" max="15619" width="25.85546875" style="92" customWidth="1"/>
    <col min="15620" max="15620" width="3.42578125" style="92" customWidth="1"/>
    <col min="15621" max="15621" width="13.42578125" style="92" customWidth="1"/>
    <col min="15622" max="15622" width="10.85546875" style="92" customWidth="1"/>
    <col min="15623" max="15623" width="12.140625" style="92" customWidth="1"/>
    <col min="15624" max="15625" width="0" style="92" hidden="1" customWidth="1"/>
    <col min="15626" max="15626" width="12.5703125" style="92" customWidth="1"/>
    <col min="15627" max="15627" width="12.28515625" style="92" customWidth="1"/>
    <col min="15628" max="15628" width="12.140625" style="92" customWidth="1"/>
    <col min="15629" max="15629" width="12.5703125" style="92" customWidth="1"/>
    <col min="15630" max="15630" width="12.42578125" style="92" customWidth="1"/>
    <col min="15631" max="15631" width="13.28515625" style="92" customWidth="1"/>
    <col min="15632" max="15632" width="12.140625" style="92" customWidth="1"/>
    <col min="15633" max="15633" width="12.28515625" style="92" customWidth="1"/>
    <col min="15634" max="15634" width="12.5703125" style="92" customWidth="1"/>
    <col min="15635" max="15635" width="12.7109375" style="92" customWidth="1"/>
    <col min="15636" max="15637" width="12.28515625" style="92" customWidth="1"/>
    <col min="15638" max="15638" width="12.42578125" style="92" customWidth="1"/>
    <col min="15639" max="15639" width="12.28515625" style="92" customWidth="1"/>
    <col min="15640" max="15640" width="13.28515625" style="92" customWidth="1"/>
    <col min="15641" max="15641" width="13.42578125" style="92" customWidth="1"/>
    <col min="15642" max="15872" width="9.140625" style="92"/>
    <col min="15873" max="15873" width="3.28515625" style="92" customWidth="1"/>
    <col min="15874" max="15874" width="10.7109375" style="92" customWidth="1"/>
    <col min="15875" max="15875" width="25.85546875" style="92" customWidth="1"/>
    <col min="15876" max="15876" width="3.42578125" style="92" customWidth="1"/>
    <col min="15877" max="15877" width="13.42578125" style="92" customWidth="1"/>
    <col min="15878" max="15878" width="10.85546875" style="92" customWidth="1"/>
    <col min="15879" max="15879" width="12.140625" style="92" customWidth="1"/>
    <col min="15880" max="15881" width="0" style="92" hidden="1" customWidth="1"/>
    <col min="15882" max="15882" width="12.5703125" style="92" customWidth="1"/>
    <col min="15883" max="15883" width="12.28515625" style="92" customWidth="1"/>
    <col min="15884" max="15884" width="12.140625" style="92" customWidth="1"/>
    <col min="15885" max="15885" width="12.5703125" style="92" customWidth="1"/>
    <col min="15886" max="15886" width="12.42578125" style="92" customWidth="1"/>
    <col min="15887" max="15887" width="13.28515625" style="92" customWidth="1"/>
    <col min="15888" max="15888" width="12.140625" style="92" customWidth="1"/>
    <col min="15889" max="15889" width="12.28515625" style="92" customWidth="1"/>
    <col min="15890" max="15890" width="12.5703125" style="92" customWidth="1"/>
    <col min="15891" max="15891" width="12.7109375" style="92" customWidth="1"/>
    <col min="15892" max="15893" width="12.28515625" style="92" customWidth="1"/>
    <col min="15894" max="15894" width="12.42578125" style="92" customWidth="1"/>
    <col min="15895" max="15895" width="12.28515625" style="92" customWidth="1"/>
    <col min="15896" max="15896" width="13.28515625" style="92" customWidth="1"/>
    <col min="15897" max="15897" width="13.42578125" style="92" customWidth="1"/>
    <col min="15898" max="16128" width="9.140625" style="92"/>
    <col min="16129" max="16129" width="3.28515625" style="92" customWidth="1"/>
    <col min="16130" max="16130" width="10.7109375" style="92" customWidth="1"/>
    <col min="16131" max="16131" width="25.85546875" style="92" customWidth="1"/>
    <col min="16132" max="16132" width="3.42578125" style="92" customWidth="1"/>
    <col min="16133" max="16133" width="13.42578125" style="92" customWidth="1"/>
    <col min="16134" max="16134" width="10.85546875" style="92" customWidth="1"/>
    <col min="16135" max="16135" width="12.140625" style="92" customWidth="1"/>
    <col min="16136" max="16137" width="0" style="92" hidden="1" customWidth="1"/>
    <col min="16138" max="16138" width="12.5703125" style="92" customWidth="1"/>
    <col min="16139" max="16139" width="12.28515625" style="92" customWidth="1"/>
    <col min="16140" max="16140" width="12.140625" style="92" customWidth="1"/>
    <col min="16141" max="16141" width="12.5703125" style="92" customWidth="1"/>
    <col min="16142" max="16142" width="12.42578125" style="92" customWidth="1"/>
    <col min="16143" max="16143" width="13.28515625" style="92" customWidth="1"/>
    <col min="16144" max="16144" width="12.140625" style="92" customWidth="1"/>
    <col min="16145" max="16145" width="12.28515625" style="92" customWidth="1"/>
    <col min="16146" max="16146" width="12.5703125" style="92" customWidth="1"/>
    <col min="16147" max="16147" width="12.7109375" style="92" customWidth="1"/>
    <col min="16148" max="16149" width="12.28515625" style="92" customWidth="1"/>
    <col min="16150" max="16150" width="12.42578125" style="92" customWidth="1"/>
    <col min="16151" max="16151" width="12.28515625" style="92" customWidth="1"/>
    <col min="16152" max="16152" width="13.28515625" style="92" customWidth="1"/>
    <col min="16153" max="16153" width="13.42578125" style="92" customWidth="1"/>
    <col min="16154" max="16384" width="9.140625" style="92"/>
  </cols>
  <sheetData>
    <row r="1" spans="1:25" x14ac:dyDescent="0.2">
      <c r="B1" s="93"/>
      <c r="C1" s="94"/>
      <c r="D1" s="94"/>
      <c r="E1" s="94"/>
      <c r="F1" s="95"/>
      <c r="G1" s="95"/>
      <c r="H1" s="95"/>
      <c r="I1" s="96"/>
      <c r="J1" s="95"/>
      <c r="N1" s="97" t="s">
        <v>478</v>
      </c>
    </row>
    <row r="2" spans="1:25" ht="15" x14ac:dyDescent="0.25">
      <c r="B2" s="93"/>
      <c r="C2" s="94"/>
      <c r="D2" s="94"/>
      <c r="E2" s="94"/>
      <c r="F2" s="95"/>
      <c r="G2" s="95"/>
      <c r="H2" s="95"/>
      <c r="I2" s="96"/>
      <c r="J2" s="95"/>
      <c r="N2" s="98" t="s">
        <v>874</v>
      </c>
    </row>
    <row r="3" spans="1:25" ht="15" x14ac:dyDescent="0.25">
      <c r="B3" s="93"/>
      <c r="C3" s="94"/>
      <c r="D3" s="94"/>
      <c r="E3" s="94"/>
      <c r="F3" s="95"/>
      <c r="G3" s="95"/>
      <c r="H3" s="95"/>
      <c r="I3" s="96"/>
      <c r="J3" s="95"/>
      <c r="N3" s="98" t="s">
        <v>875</v>
      </c>
    </row>
    <row r="5" spans="1:25" ht="18" customHeight="1" x14ac:dyDescent="0.25">
      <c r="A5" s="368" t="s">
        <v>479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</row>
    <row r="6" spans="1:25" s="105" customFormat="1" ht="12.75" customHeight="1" x14ac:dyDescent="0.25">
      <c r="A6" s="369" t="s">
        <v>480</v>
      </c>
      <c r="B6" s="371" t="s">
        <v>481</v>
      </c>
      <c r="C6" s="373" t="s">
        <v>482</v>
      </c>
      <c r="D6" s="100"/>
      <c r="E6" s="100" t="s">
        <v>483</v>
      </c>
      <c r="F6" s="100" t="s">
        <v>484</v>
      </c>
      <c r="G6" s="100" t="s">
        <v>485</v>
      </c>
      <c r="H6" s="101"/>
      <c r="I6" s="102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3"/>
      <c r="X6" s="103"/>
      <c r="Y6" s="104" t="s">
        <v>486</v>
      </c>
    </row>
    <row r="7" spans="1:25" s="105" customFormat="1" x14ac:dyDescent="0.25">
      <c r="A7" s="370"/>
      <c r="B7" s="372"/>
      <c r="C7" s="374"/>
      <c r="D7" s="106"/>
      <c r="E7" s="106" t="s">
        <v>487</v>
      </c>
      <c r="F7" s="106" t="s">
        <v>488</v>
      </c>
      <c r="G7" s="106" t="s">
        <v>13</v>
      </c>
      <c r="H7" s="106">
        <v>2014</v>
      </c>
      <c r="I7" s="107">
        <v>2015</v>
      </c>
      <c r="J7" s="106">
        <f>SUM(I7+1)</f>
        <v>2016</v>
      </c>
      <c r="K7" s="106">
        <f t="shared" ref="K7:W7" si="0">SUM(J7+1)</f>
        <v>2017</v>
      </c>
      <c r="L7" s="106">
        <f t="shared" si="0"/>
        <v>2018</v>
      </c>
      <c r="M7" s="106">
        <f t="shared" si="0"/>
        <v>2019</v>
      </c>
      <c r="N7" s="106">
        <f>SUM(M7+1)</f>
        <v>2020</v>
      </c>
      <c r="O7" s="106">
        <f t="shared" si="0"/>
        <v>2021</v>
      </c>
      <c r="P7" s="106">
        <f t="shared" si="0"/>
        <v>2022</v>
      </c>
      <c r="Q7" s="106">
        <f t="shared" si="0"/>
        <v>2023</v>
      </c>
      <c r="R7" s="106">
        <f t="shared" si="0"/>
        <v>2024</v>
      </c>
      <c r="S7" s="106">
        <f t="shared" si="0"/>
        <v>2025</v>
      </c>
      <c r="T7" s="106">
        <f t="shared" si="0"/>
        <v>2026</v>
      </c>
      <c r="U7" s="106">
        <f t="shared" si="0"/>
        <v>2027</v>
      </c>
      <c r="V7" s="106">
        <f t="shared" si="0"/>
        <v>2028</v>
      </c>
      <c r="W7" s="106">
        <f t="shared" si="0"/>
        <v>2029</v>
      </c>
      <c r="X7" s="108" t="s">
        <v>489</v>
      </c>
      <c r="Y7" s="109" t="s">
        <v>490</v>
      </c>
    </row>
    <row r="8" spans="1:25" s="115" customFormat="1" x14ac:dyDescent="0.2">
      <c r="A8" s="362">
        <v>1</v>
      </c>
      <c r="B8" s="110" t="s">
        <v>491</v>
      </c>
      <c r="C8" s="364" t="s">
        <v>492</v>
      </c>
      <c r="D8" s="364">
        <v>501</v>
      </c>
      <c r="E8" s="375">
        <v>5443737.54</v>
      </c>
      <c r="F8" s="111" t="s">
        <v>493</v>
      </c>
      <c r="G8" s="153" t="s">
        <v>494</v>
      </c>
      <c r="H8" s="112">
        <v>403133.74</v>
      </c>
      <c r="I8" s="113">
        <v>403116.93</v>
      </c>
      <c r="J8" s="112">
        <v>403136</v>
      </c>
      <c r="K8" s="112">
        <v>403136</v>
      </c>
      <c r="L8" s="112">
        <v>403136</v>
      </c>
      <c r="M8" s="112">
        <v>403136</v>
      </c>
      <c r="N8" s="112">
        <v>403136</v>
      </c>
      <c r="O8" s="112">
        <v>403136</v>
      </c>
      <c r="P8" s="112">
        <v>403136</v>
      </c>
      <c r="Q8" s="112">
        <v>403136</v>
      </c>
      <c r="R8" s="112">
        <v>403136</v>
      </c>
      <c r="S8" s="112">
        <v>403136</v>
      </c>
      <c r="T8" s="112">
        <v>403136</v>
      </c>
      <c r="U8" s="112">
        <v>201568</v>
      </c>
      <c r="V8" s="112"/>
      <c r="W8" s="112"/>
      <c r="X8" s="112"/>
      <c r="Y8" s="114">
        <f>SUM(J8:X8)</f>
        <v>4636064</v>
      </c>
    </row>
    <row r="9" spans="1:25" s="115" customFormat="1" x14ac:dyDescent="0.2">
      <c r="A9" s="363"/>
      <c r="B9" s="116" t="s">
        <v>495</v>
      </c>
      <c r="C9" s="365"/>
      <c r="D9" s="365"/>
      <c r="E9" s="376"/>
      <c r="F9" s="117" t="s">
        <v>496</v>
      </c>
      <c r="G9" s="118">
        <v>2.7899999999999999E-3</v>
      </c>
      <c r="H9" s="119">
        <v>37024.32</v>
      </c>
      <c r="I9" s="119">
        <v>24755.87</v>
      </c>
      <c r="J9" s="120">
        <v>15320</v>
      </c>
      <c r="K9" s="120">
        <v>18705</v>
      </c>
      <c r="L9" s="120">
        <v>19100</v>
      </c>
      <c r="M9" s="120">
        <v>17060</v>
      </c>
      <c r="N9" s="120">
        <v>15055</v>
      </c>
      <c r="O9" s="120">
        <v>12970</v>
      </c>
      <c r="P9" s="120">
        <v>10925</v>
      </c>
      <c r="Q9" s="120">
        <v>8885</v>
      </c>
      <c r="R9" s="120">
        <v>6860</v>
      </c>
      <c r="S9" s="120">
        <v>4795</v>
      </c>
      <c r="T9" s="120">
        <v>2750</v>
      </c>
      <c r="U9" s="120">
        <v>725</v>
      </c>
      <c r="V9" s="121"/>
      <c r="W9" s="121"/>
      <c r="X9" s="121"/>
      <c r="Y9" s="122">
        <f>SUM(J9:X9)</f>
        <v>133150</v>
      </c>
    </row>
    <row r="10" spans="1:25" s="115" customFormat="1" x14ac:dyDescent="0.2">
      <c r="A10" s="354">
        <v>2</v>
      </c>
      <c r="B10" s="123" t="s">
        <v>497</v>
      </c>
      <c r="C10" s="356" t="s">
        <v>498</v>
      </c>
      <c r="D10" s="358">
        <v>508</v>
      </c>
      <c r="E10" s="360">
        <v>1132852.22</v>
      </c>
      <c r="F10" s="124" t="s">
        <v>499</v>
      </c>
      <c r="G10" s="155" t="s">
        <v>494</v>
      </c>
      <c r="H10" s="125">
        <v>215787.04</v>
      </c>
      <c r="I10" s="125">
        <v>215787.04</v>
      </c>
      <c r="J10" s="125">
        <v>53917</v>
      </c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7">
        <f t="shared" ref="Y10:Y73" si="1">SUM(J10:X10)</f>
        <v>53917</v>
      </c>
    </row>
    <row r="11" spans="1:25" s="115" customFormat="1" x14ac:dyDescent="0.2">
      <c r="A11" s="355"/>
      <c r="B11" s="128" t="s">
        <v>500</v>
      </c>
      <c r="C11" s="357"/>
      <c r="D11" s="359"/>
      <c r="E11" s="361"/>
      <c r="F11" s="129" t="s">
        <v>501</v>
      </c>
      <c r="G11" s="130">
        <v>4.0299999999999997E-3</v>
      </c>
      <c r="H11" s="131">
        <v>3050.23</v>
      </c>
      <c r="I11" s="132">
        <v>1187.68</v>
      </c>
      <c r="J11" s="133">
        <v>165</v>
      </c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4">
        <f t="shared" si="1"/>
        <v>165</v>
      </c>
    </row>
    <row r="12" spans="1:25" s="115" customFormat="1" x14ac:dyDescent="0.2">
      <c r="A12" s="362">
        <v>3</v>
      </c>
      <c r="B12" s="110" t="s">
        <v>497</v>
      </c>
      <c r="C12" s="364" t="s">
        <v>502</v>
      </c>
      <c r="D12" s="364">
        <v>509</v>
      </c>
      <c r="E12" s="366">
        <v>72231.67</v>
      </c>
      <c r="F12" s="111" t="s">
        <v>503</v>
      </c>
      <c r="G12" s="153" t="s">
        <v>494</v>
      </c>
      <c r="H12" s="112">
        <v>13762</v>
      </c>
      <c r="I12" s="112">
        <v>13762</v>
      </c>
      <c r="J12" s="112">
        <v>3421.63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14">
        <f t="shared" si="1"/>
        <v>3421.63</v>
      </c>
    </row>
    <row r="13" spans="1:25" s="115" customFormat="1" x14ac:dyDescent="0.2">
      <c r="A13" s="363"/>
      <c r="B13" s="116" t="s">
        <v>504</v>
      </c>
      <c r="C13" s="365"/>
      <c r="D13" s="365"/>
      <c r="E13" s="367"/>
      <c r="F13" s="117" t="s">
        <v>501</v>
      </c>
      <c r="G13" s="118">
        <v>4.0299999999999997E-3</v>
      </c>
      <c r="H13" s="136">
        <v>199.78</v>
      </c>
      <c r="I13" s="119">
        <v>77.510000000000005</v>
      </c>
      <c r="J13" s="137">
        <v>15</v>
      </c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22">
        <f t="shared" si="1"/>
        <v>15</v>
      </c>
    </row>
    <row r="14" spans="1:25" s="115" customFormat="1" ht="12.75" customHeight="1" x14ac:dyDescent="0.2">
      <c r="A14" s="354">
        <v>4</v>
      </c>
      <c r="B14" s="123" t="s">
        <v>497</v>
      </c>
      <c r="C14" s="358" t="s">
        <v>505</v>
      </c>
      <c r="D14" s="358">
        <v>510</v>
      </c>
      <c r="E14" s="377">
        <v>139137.57</v>
      </c>
      <c r="F14" s="139" t="s">
        <v>503</v>
      </c>
      <c r="G14" s="155" t="s">
        <v>494</v>
      </c>
      <c r="H14" s="125">
        <v>26505.24</v>
      </c>
      <c r="I14" s="125">
        <v>26505.24</v>
      </c>
      <c r="J14" s="125">
        <v>6611.32</v>
      </c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7">
        <f t="shared" si="1"/>
        <v>6611.32</v>
      </c>
    </row>
    <row r="15" spans="1:25" s="115" customFormat="1" x14ac:dyDescent="0.2">
      <c r="A15" s="355"/>
      <c r="B15" s="128" t="s">
        <v>506</v>
      </c>
      <c r="C15" s="359"/>
      <c r="D15" s="359"/>
      <c r="E15" s="378"/>
      <c r="F15" s="129" t="s">
        <v>501</v>
      </c>
      <c r="G15" s="130">
        <v>4.0299999999999997E-3</v>
      </c>
      <c r="H15" s="131">
        <v>384.92</v>
      </c>
      <c r="I15" s="132">
        <v>149.41</v>
      </c>
      <c r="J15" s="140">
        <v>25</v>
      </c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4">
        <f t="shared" si="1"/>
        <v>25</v>
      </c>
    </row>
    <row r="16" spans="1:25" s="115" customFormat="1" ht="12.75" customHeight="1" x14ac:dyDescent="0.2">
      <c r="A16" s="362">
        <v>5</v>
      </c>
      <c r="B16" s="110" t="s">
        <v>497</v>
      </c>
      <c r="C16" s="364" t="s">
        <v>507</v>
      </c>
      <c r="D16" s="364">
        <v>512</v>
      </c>
      <c r="E16" s="366">
        <v>33984.33</v>
      </c>
      <c r="F16" s="111" t="s">
        <v>503</v>
      </c>
      <c r="G16" s="153" t="s">
        <v>494</v>
      </c>
      <c r="H16" s="112">
        <v>6476.92</v>
      </c>
      <c r="I16" s="112">
        <v>6476.92</v>
      </c>
      <c r="J16" s="112">
        <v>1599.75</v>
      </c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14">
        <f t="shared" si="1"/>
        <v>1599.75</v>
      </c>
    </row>
    <row r="17" spans="1:25" s="115" customFormat="1" x14ac:dyDescent="0.2">
      <c r="A17" s="363"/>
      <c r="B17" s="116" t="s">
        <v>508</v>
      </c>
      <c r="C17" s="365"/>
      <c r="D17" s="365"/>
      <c r="E17" s="367"/>
      <c r="F17" s="117" t="s">
        <v>501</v>
      </c>
      <c r="G17" s="118">
        <v>4.0299999999999997E-3</v>
      </c>
      <c r="H17" s="136">
        <v>93.95</v>
      </c>
      <c r="I17" s="119">
        <v>36.42</v>
      </c>
      <c r="J17" s="137">
        <v>5</v>
      </c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22">
        <f t="shared" si="1"/>
        <v>5</v>
      </c>
    </row>
    <row r="18" spans="1:25" s="115" customFormat="1" ht="12.75" customHeight="1" x14ac:dyDescent="0.2">
      <c r="A18" s="354">
        <v>6</v>
      </c>
      <c r="B18" s="123" t="s">
        <v>497</v>
      </c>
      <c r="C18" s="358" t="s">
        <v>509</v>
      </c>
      <c r="D18" s="358">
        <v>511</v>
      </c>
      <c r="E18" s="377">
        <v>57932.23</v>
      </c>
      <c r="F18" s="139" t="s">
        <v>503</v>
      </c>
      <c r="G18" s="155" t="s">
        <v>494</v>
      </c>
      <c r="H18" s="125">
        <v>11035.8</v>
      </c>
      <c r="I18" s="125">
        <v>11035.8</v>
      </c>
      <c r="J18" s="125">
        <v>2753.24</v>
      </c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7">
        <f t="shared" si="1"/>
        <v>2753.24</v>
      </c>
    </row>
    <row r="19" spans="1:25" s="115" customFormat="1" x14ac:dyDescent="0.2">
      <c r="A19" s="355"/>
      <c r="B19" s="128" t="s">
        <v>510</v>
      </c>
      <c r="C19" s="359"/>
      <c r="D19" s="359"/>
      <c r="E19" s="378"/>
      <c r="F19" s="129" t="s">
        <v>501</v>
      </c>
      <c r="G19" s="130">
        <v>4.0299999999999997E-3</v>
      </c>
      <c r="H19" s="141">
        <v>155.97</v>
      </c>
      <c r="I19" s="132">
        <v>62.2</v>
      </c>
      <c r="J19" s="142">
        <v>10</v>
      </c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4">
        <f t="shared" si="1"/>
        <v>10</v>
      </c>
    </row>
    <row r="20" spans="1:25" s="115" customFormat="1" ht="12.75" customHeight="1" x14ac:dyDescent="0.2">
      <c r="A20" s="362">
        <v>7</v>
      </c>
      <c r="B20" s="110" t="s">
        <v>497</v>
      </c>
      <c r="C20" s="364" t="s">
        <v>511</v>
      </c>
      <c r="D20" s="364">
        <v>513</v>
      </c>
      <c r="E20" s="366">
        <v>309065.2</v>
      </c>
      <c r="F20" s="111" t="s">
        <v>512</v>
      </c>
      <c r="G20" s="153" t="s">
        <v>494</v>
      </c>
      <c r="H20" s="112">
        <v>58872.76</v>
      </c>
      <c r="I20" s="112">
        <v>58872.76</v>
      </c>
      <c r="J20" s="112">
        <v>14701.45</v>
      </c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14">
        <f t="shared" si="1"/>
        <v>14701.45</v>
      </c>
    </row>
    <row r="21" spans="1:25" s="115" customFormat="1" x14ac:dyDescent="0.2">
      <c r="A21" s="363"/>
      <c r="B21" s="116" t="s">
        <v>513</v>
      </c>
      <c r="C21" s="365"/>
      <c r="D21" s="365"/>
      <c r="E21" s="367"/>
      <c r="F21" s="117" t="s">
        <v>501</v>
      </c>
      <c r="G21" s="118">
        <v>4.0299999999999997E-3</v>
      </c>
      <c r="H21" s="143">
        <v>855.12</v>
      </c>
      <c r="I21" s="119">
        <v>331.9</v>
      </c>
      <c r="J21" s="121">
        <v>45</v>
      </c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22">
        <f t="shared" si="1"/>
        <v>45</v>
      </c>
    </row>
    <row r="22" spans="1:25" s="115" customFormat="1" ht="12.75" customHeight="1" x14ac:dyDescent="0.2">
      <c r="A22" s="354">
        <v>8</v>
      </c>
      <c r="B22" s="123" t="s">
        <v>497</v>
      </c>
      <c r="C22" s="358" t="s">
        <v>514</v>
      </c>
      <c r="D22" s="358">
        <v>514</v>
      </c>
      <c r="E22" s="377">
        <v>41830.47</v>
      </c>
      <c r="F22" s="139" t="s">
        <v>512</v>
      </c>
      <c r="G22" s="155" t="s">
        <v>494</v>
      </c>
      <c r="H22" s="125">
        <v>7968.08</v>
      </c>
      <c r="I22" s="125">
        <v>7968.08</v>
      </c>
      <c r="J22" s="125">
        <v>1990.06</v>
      </c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7">
        <f t="shared" si="1"/>
        <v>1990.06</v>
      </c>
    </row>
    <row r="23" spans="1:25" s="115" customFormat="1" x14ac:dyDescent="0.2">
      <c r="A23" s="355"/>
      <c r="B23" s="128" t="s">
        <v>515</v>
      </c>
      <c r="C23" s="359"/>
      <c r="D23" s="359"/>
      <c r="E23" s="378"/>
      <c r="F23" s="129" t="s">
        <v>501</v>
      </c>
      <c r="G23" s="130">
        <v>4.1999999999999997E-3</v>
      </c>
      <c r="H23" s="141">
        <v>115.06</v>
      </c>
      <c r="I23" s="132">
        <v>45.16</v>
      </c>
      <c r="J23" s="142">
        <v>10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4">
        <f t="shared" si="1"/>
        <v>10</v>
      </c>
    </row>
    <row r="24" spans="1:25" s="115" customFormat="1" ht="12.75" customHeight="1" x14ac:dyDescent="0.2">
      <c r="A24" s="362">
        <v>9</v>
      </c>
      <c r="B24" s="110" t="s">
        <v>497</v>
      </c>
      <c r="C24" s="364" t="s">
        <v>516</v>
      </c>
      <c r="D24" s="364">
        <v>519</v>
      </c>
      <c r="E24" s="366">
        <v>620226.73</v>
      </c>
      <c r="F24" s="111" t="s">
        <v>512</v>
      </c>
      <c r="G24" s="153" t="s">
        <v>494</v>
      </c>
      <c r="H24" s="112">
        <v>1420</v>
      </c>
      <c r="I24" s="112">
        <v>85548</v>
      </c>
      <c r="J24" s="112">
        <v>85548</v>
      </c>
      <c r="K24" s="112">
        <v>85548</v>
      </c>
      <c r="L24" s="112">
        <v>111868</v>
      </c>
      <c r="M24" s="112">
        <v>111868</v>
      </c>
      <c r="N24" s="112">
        <v>111868</v>
      </c>
      <c r="O24" s="112">
        <v>26558.73</v>
      </c>
      <c r="P24" s="135"/>
      <c r="Q24" s="135"/>
      <c r="R24" s="135"/>
      <c r="S24" s="135"/>
      <c r="T24" s="135"/>
      <c r="U24" s="135"/>
      <c r="V24" s="135"/>
      <c r="W24" s="135"/>
      <c r="X24" s="135"/>
      <c r="Y24" s="114">
        <f t="shared" si="1"/>
        <v>533258.73</v>
      </c>
    </row>
    <row r="25" spans="1:25" s="115" customFormat="1" x14ac:dyDescent="0.2">
      <c r="A25" s="363"/>
      <c r="B25" s="116" t="s">
        <v>517</v>
      </c>
      <c r="C25" s="365"/>
      <c r="D25" s="365"/>
      <c r="E25" s="367"/>
      <c r="F25" s="117" t="s">
        <v>518</v>
      </c>
      <c r="G25" s="118">
        <v>2.7899999999999999E-3</v>
      </c>
      <c r="H25" s="143">
        <v>4284.7299999999996</v>
      </c>
      <c r="I25" s="119">
        <v>2999.31</v>
      </c>
      <c r="J25" s="121">
        <v>1750</v>
      </c>
      <c r="K25" s="121">
        <v>1940</v>
      </c>
      <c r="L25" s="121">
        <v>1745</v>
      </c>
      <c r="M25" s="121">
        <v>1185</v>
      </c>
      <c r="N25" s="138">
        <v>620</v>
      </c>
      <c r="O25" s="138">
        <v>95</v>
      </c>
      <c r="P25" s="138"/>
      <c r="Q25" s="138"/>
      <c r="R25" s="138"/>
      <c r="S25" s="138"/>
      <c r="T25" s="138"/>
      <c r="U25" s="138"/>
      <c r="V25" s="138"/>
      <c r="W25" s="138"/>
      <c r="X25" s="138"/>
      <c r="Y25" s="122">
        <f t="shared" si="1"/>
        <v>7335</v>
      </c>
    </row>
    <row r="26" spans="1:25" s="115" customFormat="1" ht="12.75" customHeight="1" x14ac:dyDescent="0.2">
      <c r="A26" s="354">
        <v>10</v>
      </c>
      <c r="B26" s="123" t="s">
        <v>497</v>
      </c>
      <c r="C26" s="358" t="s">
        <v>519</v>
      </c>
      <c r="D26" s="358">
        <v>521</v>
      </c>
      <c r="E26" s="377">
        <v>528555.29</v>
      </c>
      <c r="F26" s="124" t="s">
        <v>520</v>
      </c>
      <c r="G26" s="155" t="s">
        <v>494</v>
      </c>
      <c r="H26" s="125">
        <v>72902.28</v>
      </c>
      <c r="I26" s="125">
        <v>72902.28</v>
      </c>
      <c r="J26" s="125">
        <v>72902.28</v>
      </c>
      <c r="K26" s="125">
        <v>72902.28</v>
      </c>
      <c r="L26" s="125">
        <v>72902.28</v>
      </c>
      <c r="M26" s="125">
        <v>72902.28</v>
      </c>
      <c r="N26" s="125">
        <v>72902.28</v>
      </c>
      <c r="O26" s="125">
        <v>18239.330000000002</v>
      </c>
      <c r="P26" s="126"/>
      <c r="Q26" s="126"/>
      <c r="R26" s="126"/>
      <c r="S26" s="126"/>
      <c r="T26" s="126"/>
      <c r="U26" s="126"/>
      <c r="V26" s="126"/>
      <c r="W26" s="126"/>
      <c r="X26" s="126"/>
      <c r="Y26" s="127">
        <f t="shared" si="1"/>
        <v>382750.73000000004</v>
      </c>
    </row>
    <row r="27" spans="1:25" s="115" customFormat="1" x14ac:dyDescent="0.2">
      <c r="A27" s="355"/>
      <c r="B27" s="128" t="s">
        <v>521</v>
      </c>
      <c r="C27" s="359"/>
      <c r="D27" s="359"/>
      <c r="E27" s="378"/>
      <c r="F27" s="144">
        <v>44275</v>
      </c>
      <c r="G27" s="130">
        <v>2.7899999999999999E-3</v>
      </c>
      <c r="H27" s="131">
        <v>3550.14</v>
      </c>
      <c r="I27" s="132">
        <v>2221.8000000000002</v>
      </c>
      <c r="J27" s="140">
        <v>1250</v>
      </c>
      <c r="K27" s="140">
        <v>1330</v>
      </c>
      <c r="L27" s="140">
        <v>1145</v>
      </c>
      <c r="M27" s="140">
        <v>775</v>
      </c>
      <c r="N27" s="140">
        <v>410</v>
      </c>
      <c r="O27" s="140">
        <v>65</v>
      </c>
      <c r="P27" s="133"/>
      <c r="Q27" s="133"/>
      <c r="R27" s="133"/>
      <c r="S27" s="133"/>
      <c r="T27" s="133"/>
      <c r="U27" s="133"/>
      <c r="V27" s="133"/>
      <c r="W27" s="133"/>
      <c r="X27" s="133"/>
      <c r="Y27" s="134">
        <f t="shared" si="1"/>
        <v>4975</v>
      </c>
    </row>
    <row r="28" spans="1:25" s="115" customFormat="1" ht="12.75" customHeight="1" x14ac:dyDescent="0.2">
      <c r="A28" s="362">
        <v>11</v>
      </c>
      <c r="B28" s="110" t="s">
        <v>497</v>
      </c>
      <c r="C28" s="364" t="s">
        <v>522</v>
      </c>
      <c r="D28" s="364">
        <v>520</v>
      </c>
      <c r="E28" s="366">
        <v>37946.57</v>
      </c>
      <c r="F28" s="111" t="s">
        <v>512</v>
      </c>
      <c r="G28" s="153" t="s">
        <v>494</v>
      </c>
      <c r="H28" s="112">
        <v>7228.2</v>
      </c>
      <c r="I28" s="112">
        <v>7228.2</v>
      </c>
      <c r="J28" s="112">
        <v>1805.6</v>
      </c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14">
        <f t="shared" si="1"/>
        <v>1805.6</v>
      </c>
    </row>
    <row r="29" spans="1:25" s="115" customFormat="1" x14ac:dyDescent="0.2">
      <c r="A29" s="363"/>
      <c r="B29" s="116" t="s">
        <v>523</v>
      </c>
      <c r="C29" s="365"/>
      <c r="D29" s="365"/>
      <c r="E29" s="367"/>
      <c r="F29" s="117" t="s">
        <v>501</v>
      </c>
      <c r="G29" s="118">
        <v>4.0299999999999997E-3</v>
      </c>
      <c r="H29" s="136">
        <v>105</v>
      </c>
      <c r="I29" s="119">
        <v>40.76</v>
      </c>
      <c r="J29" s="137">
        <v>10</v>
      </c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22">
        <f t="shared" si="1"/>
        <v>10</v>
      </c>
    </row>
    <row r="30" spans="1:25" s="115" customFormat="1" x14ac:dyDescent="0.2">
      <c r="A30" s="354">
        <v>12</v>
      </c>
      <c r="B30" s="123" t="s">
        <v>497</v>
      </c>
      <c r="C30" s="358" t="s">
        <v>524</v>
      </c>
      <c r="D30" s="358">
        <v>529</v>
      </c>
      <c r="E30" s="377">
        <v>1734805.15</v>
      </c>
      <c r="F30" s="124" t="s">
        <v>525</v>
      </c>
      <c r="G30" s="155" t="s">
        <v>494</v>
      </c>
      <c r="H30" s="145">
        <v>1420</v>
      </c>
      <c r="I30" s="125">
        <v>210276</v>
      </c>
      <c r="J30" s="145">
        <v>210276</v>
      </c>
      <c r="K30" s="145">
        <v>210276</v>
      </c>
      <c r="L30" s="125">
        <v>259752</v>
      </c>
      <c r="M30" s="125">
        <v>259752</v>
      </c>
      <c r="N30" s="125">
        <v>259752</v>
      </c>
      <c r="O30" s="125">
        <v>259752</v>
      </c>
      <c r="P30" s="125">
        <v>63549.15</v>
      </c>
      <c r="Q30" s="126"/>
      <c r="R30" s="126"/>
      <c r="S30" s="126"/>
      <c r="T30" s="126"/>
      <c r="U30" s="126"/>
      <c r="V30" s="126"/>
      <c r="W30" s="126"/>
      <c r="X30" s="126"/>
      <c r="Y30" s="127">
        <f t="shared" si="1"/>
        <v>1523109.15</v>
      </c>
    </row>
    <row r="31" spans="1:25" s="115" customFormat="1" x14ac:dyDescent="0.2">
      <c r="A31" s="355"/>
      <c r="B31" s="128" t="s">
        <v>526</v>
      </c>
      <c r="C31" s="359"/>
      <c r="D31" s="359"/>
      <c r="E31" s="378"/>
      <c r="F31" s="129" t="s">
        <v>527</v>
      </c>
      <c r="G31" s="130">
        <v>2.8800000000000002E-3</v>
      </c>
      <c r="H31" s="131">
        <v>11915.91</v>
      </c>
      <c r="I31" s="132">
        <v>8517.2999999999993</v>
      </c>
      <c r="J31" s="140">
        <v>5325</v>
      </c>
      <c r="K31" s="140">
        <v>5840</v>
      </c>
      <c r="L31" s="140">
        <v>5375</v>
      </c>
      <c r="M31" s="140">
        <v>4070</v>
      </c>
      <c r="N31" s="140">
        <v>2765</v>
      </c>
      <c r="O31" s="140">
        <v>1440</v>
      </c>
      <c r="P31" s="133">
        <v>225</v>
      </c>
      <c r="Q31" s="133"/>
      <c r="R31" s="133"/>
      <c r="S31" s="133"/>
      <c r="T31" s="133"/>
      <c r="U31" s="133"/>
      <c r="V31" s="133"/>
      <c r="W31" s="133"/>
      <c r="X31" s="133"/>
      <c r="Y31" s="134">
        <f t="shared" si="1"/>
        <v>25040</v>
      </c>
    </row>
    <row r="32" spans="1:25" s="115" customFormat="1" ht="12.75" customHeight="1" x14ac:dyDescent="0.2">
      <c r="A32" s="362">
        <v>13</v>
      </c>
      <c r="B32" s="110" t="s">
        <v>497</v>
      </c>
      <c r="C32" s="364" t="s">
        <v>528</v>
      </c>
      <c r="D32" s="364">
        <v>530</v>
      </c>
      <c r="E32" s="366">
        <v>384955.12</v>
      </c>
      <c r="F32" s="146" t="s">
        <v>525</v>
      </c>
      <c r="G32" s="153" t="s">
        <v>494</v>
      </c>
      <c r="H32" s="112">
        <v>53500</v>
      </c>
      <c r="I32" s="112">
        <v>53500</v>
      </c>
      <c r="J32" s="112">
        <v>53500</v>
      </c>
      <c r="K32" s="112">
        <v>10455.200000000001</v>
      </c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14">
        <f t="shared" si="1"/>
        <v>63955.199999999997</v>
      </c>
    </row>
    <row r="33" spans="1:25" s="115" customFormat="1" ht="13.5" customHeight="1" x14ac:dyDescent="0.2">
      <c r="A33" s="363"/>
      <c r="B33" s="116" t="s">
        <v>529</v>
      </c>
      <c r="C33" s="365"/>
      <c r="D33" s="365"/>
      <c r="E33" s="367"/>
      <c r="F33" s="117" t="s">
        <v>527</v>
      </c>
      <c r="G33" s="118">
        <v>2.8800000000000002E-3</v>
      </c>
      <c r="H33" s="143">
        <v>1119.96</v>
      </c>
      <c r="I33" s="119">
        <v>550.51</v>
      </c>
      <c r="J33" s="121">
        <v>205</v>
      </c>
      <c r="K33" s="121">
        <v>30</v>
      </c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22">
        <f t="shared" si="1"/>
        <v>235</v>
      </c>
    </row>
    <row r="34" spans="1:25" s="115" customFormat="1" ht="12.75" customHeight="1" x14ac:dyDescent="0.2">
      <c r="A34" s="354">
        <v>14</v>
      </c>
      <c r="B34" s="123" t="s">
        <v>497</v>
      </c>
      <c r="C34" s="358" t="s">
        <v>530</v>
      </c>
      <c r="D34" s="358">
        <v>531</v>
      </c>
      <c r="E34" s="377">
        <v>1547885.33</v>
      </c>
      <c r="F34" s="124" t="s">
        <v>525</v>
      </c>
      <c r="G34" s="155" t="s">
        <v>494</v>
      </c>
      <c r="H34" s="125">
        <v>109840</v>
      </c>
      <c r="I34" s="125">
        <v>109840</v>
      </c>
      <c r="J34" s="125">
        <v>109840</v>
      </c>
      <c r="K34" s="125">
        <v>109840</v>
      </c>
      <c r="L34" s="125">
        <v>109840</v>
      </c>
      <c r="M34" s="125">
        <v>109840</v>
      </c>
      <c r="N34" s="125">
        <v>109840</v>
      </c>
      <c r="O34" s="125">
        <v>109840</v>
      </c>
      <c r="P34" s="125">
        <v>27450.14</v>
      </c>
      <c r="Q34" s="126"/>
      <c r="R34" s="126"/>
      <c r="S34" s="126"/>
      <c r="T34" s="126"/>
      <c r="U34" s="126"/>
      <c r="V34" s="126"/>
      <c r="W34" s="126"/>
      <c r="X34" s="126"/>
      <c r="Y34" s="127">
        <f t="shared" si="1"/>
        <v>686490.14</v>
      </c>
    </row>
    <row r="35" spans="1:25" s="115" customFormat="1" x14ac:dyDescent="0.2">
      <c r="A35" s="355"/>
      <c r="B35" s="128" t="s">
        <v>531</v>
      </c>
      <c r="C35" s="359"/>
      <c r="D35" s="359"/>
      <c r="E35" s="378"/>
      <c r="F35" s="129" t="s">
        <v>532</v>
      </c>
      <c r="G35" s="130">
        <v>2.8800000000000002E-3</v>
      </c>
      <c r="H35" s="131">
        <v>6070.82</v>
      </c>
      <c r="I35" s="132">
        <v>3933.08</v>
      </c>
      <c r="J35" s="140">
        <v>2320</v>
      </c>
      <c r="K35" s="140">
        <v>2515</v>
      </c>
      <c r="L35" s="140">
        <v>2280</v>
      </c>
      <c r="M35" s="140">
        <v>1725</v>
      </c>
      <c r="N35" s="140">
        <v>1170</v>
      </c>
      <c r="O35" s="140">
        <v>610</v>
      </c>
      <c r="P35" s="133">
        <v>100</v>
      </c>
      <c r="Q35" s="133"/>
      <c r="R35" s="133"/>
      <c r="S35" s="133"/>
      <c r="T35" s="133"/>
      <c r="U35" s="133"/>
      <c r="V35" s="133"/>
      <c r="W35" s="133"/>
      <c r="X35" s="133"/>
      <c r="Y35" s="134">
        <f t="shared" si="1"/>
        <v>10720</v>
      </c>
    </row>
    <row r="36" spans="1:25" s="115" customFormat="1" ht="12.75" customHeight="1" x14ac:dyDescent="0.2">
      <c r="A36" s="362">
        <v>15</v>
      </c>
      <c r="B36" s="110" t="s">
        <v>497</v>
      </c>
      <c r="C36" s="364" t="s">
        <v>533</v>
      </c>
      <c r="D36" s="364">
        <v>528</v>
      </c>
      <c r="E36" s="366">
        <v>3463800.72</v>
      </c>
      <c r="F36" s="146" t="s">
        <v>525</v>
      </c>
      <c r="G36" s="153" t="s">
        <v>494</v>
      </c>
      <c r="H36" s="112">
        <v>1420</v>
      </c>
      <c r="I36" s="112">
        <v>419852</v>
      </c>
      <c r="J36" s="112">
        <v>419852</v>
      </c>
      <c r="K36" s="112">
        <v>419852</v>
      </c>
      <c r="L36" s="112">
        <v>518640</v>
      </c>
      <c r="M36" s="112">
        <v>518640</v>
      </c>
      <c r="N36" s="112">
        <v>518640</v>
      </c>
      <c r="O36" s="112">
        <v>518640</v>
      </c>
      <c r="P36" s="112">
        <v>128264.72</v>
      </c>
      <c r="Q36" s="135"/>
      <c r="R36" s="135"/>
      <c r="S36" s="135"/>
      <c r="T36" s="135"/>
      <c r="U36" s="135"/>
      <c r="V36" s="135"/>
      <c r="W36" s="135"/>
      <c r="X36" s="135"/>
      <c r="Y36" s="114">
        <f t="shared" si="1"/>
        <v>3042528.72</v>
      </c>
    </row>
    <row r="37" spans="1:25" s="115" customFormat="1" x14ac:dyDescent="0.2">
      <c r="A37" s="363"/>
      <c r="B37" s="116" t="s">
        <v>534</v>
      </c>
      <c r="C37" s="365"/>
      <c r="D37" s="365"/>
      <c r="E37" s="367"/>
      <c r="F37" s="117" t="s">
        <v>532</v>
      </c>
      <c r="G37" s="118">
        <v>2.8800000000000002E-3</v>
      </c>
      <c r="H37" s="143">
        <v>23793.42</v>
      </c>
      <c r="I37" s="119">
        <v>17012.84</v>
      </c>
      <c r="J37" s="121">
        <v>10635</v>
      </c>
      <c r="K37" s="121">
        <v>11670</v>
      </c>
      <c r="L37" s="121">
        <v>10735</v>
      </c>
      <c r="M37" s="121">
        <v>8135</v>
      </c>
      <c r="N37" s="121">
        <v>5520</v>
      </c>
      <c r="O37" s="121">
        <v>2875</v>
      </c>
      <c r="P37" s="138">
        <v>450</v>
      </c>
      <c r="Q37" s="138"/>
      <c r="R37" s="138"/>
      <c r="S37" s="138"/>
      <c r="T37" s="138"/>
      <c r="U37" s="138"/>
      <c r="V37" s="138"/>
      <c r="W37" s="138"/>
      <c r="X37" s="138"/>
      <c r="Y37" s="122">
        <f t="shared" si="1"/>
        <v>50020</v>
      </c>
    </row>
    <row r="38" spans="1:25" s="115" customFormat="1" ht="12.75" customHeight="1" x14ac:dyDescent="0.2">
      <c r="A38" s="362">
        <v>16</v>
      </c>
      <c r="B38" s="153" t="s">
        <v>497</v>
      </c>
      <c r="C38" s="364" t="s">
        <v>535</v>
      </c>
      <c r="D38" s="364">
        <v>527</v>
      </c>
      <c r="E38" s="366">
        <v>1228934.3799999999</v>
      </c>
      <c r="F38" s="146" t="s">
        <v>525</v>
      </c>
      <c r="G38" s="153" t="s">
        <v>494</v>
      </c>
      <c r="H38" s="112">
        <v>87113.919999999998</v>
      </c>
      <c r="I38" s="112">
        <v>87113.919999999998</v>
      </c>
      <c r="J38" s="112">
        <f>87113.92+0.29</f>
        <v>87114.209999999992</v>
      </c>
      <c r="K38" s="112">
        <f>87113.92</f>
        <v>87113.919999999998</v>
      </c>
      <c r="L38" s="112">
        <v>87113.919999999998</v>
      </c>
      <c r="M38" s="112">
        <v>87113.919999999998</v>
      </c>
      <c r="N38" s="112">
        <v>87113.919999999998</v>
      </c>
      <c r="O38" s="112">
        <v>87113.919999999998</v>
      </c>
      <c r="P38" s="112">
        <f>21781.19-0.29</f>
        <v>21780.899999999998</v>
      </c>
      <c r="Q38" s="112"/>
      <c r="R38" s="112"/>
      <c r="S38" s="112"/>
      <c r="T38" s="112"/>
      <c r="U38" s="112"/>
      <c r="V38" s="112"/>
      <c r="W38" s="112"/>
      <c r="X38" s="112"/>
      <c r="Y38" s="114">
        <f t="shared" si="1"/>
        <v>544464.71</v>
      </c>
    </row>
    <row r="39" spans="1:25" s="115" customFormat="1" x14ac:dyDescent="0.2">
      <c r="A39" s="363"/>
      <c r="B39" s="154" t="s">
        <v>536</v>
      </c>
      <c r="C39" s="365"/>
      <c r="D39" s="365"/>
      <c r="E39" s="367"/>
      <c r="F39" s="117" t="s">
        <v>532</v>
      </c>
      <c r="G39" s="118">
        <v>2.8800000000000002E-3</v>
      </c>
      <c r="H39" s="143">
        <v>4814.95</v>
      </c>
      <c r="I39" s="119">
        <v>3114.85</v>
      </c>
      <c r="J39" s="121">
        <v>1840</v>
      </c>
      <c r="K39" s="121">
        <v>1995</v>
      </c>
      <c r="L39" s="121">
        <v>1810</v>
      </c>
      <c r="M39" s="121">
        <v>1370</v>
      </c>
      <c r="N39" s="121">
        <v>930</v>
      </c>
      <c r="O39" s="121">
        <v>485</v>
      </c>
      <c r="P39" s="121">
        <v>80</v>
      </c>
      <c r="Q39" s="120"/>
      <c r="R39" s="120"/>
      <c r="S39" s="120"/>
      <c r="T39" s="120"/>
      <c r="U39" s="120"/>
      <c r="V39" s="120"/>
      <c r="W39" s="120"/>
      <c r="X39" s="120"/>
      <c r="Y39" s="122">
        <f t="shared" si="1"/>
        <v>8510</v>
      </c>
    </row>
    <row r="40" spans="1:25" s="115" customFormat="1" ht="12.75" customHeight="1" x14ac:dyDescent="0.2">
      <c r="A40" s="362">
        <v>17</v>
      </c>
      <c r="B40" s="153" t="s">
        <v>497</v>
      </c>
      <c r="C40" s="364" t="s">
        <v>537</v>
      </c>
      <c r="D40" s="364">
        <v>526</v>
      </c>
      <c r="E40" s="366">
        <v>754990.52</v>
      </c>
      <c r="F40" s="146" t="s">
        <v>525</v>
      </c>
      <c r="G40" s="153" t="s">
        <v>494</v>
      </c>
      <c r="H40" s="112">
        <v>91342.68</v>
      </c>
      <c r="I40" s="112">
        <v>91342.68</v>
      </c>
      <c r="J40" s="112">
        <v>91342.68</v>
      </c>
      <c r="K40" s="112">
        <v>91342.68</v>
      </c>
      <c r="L40" s="112">
        <v>91342.68</v>
      </c>
      <c r="M40" s="112">
        <v>91342.68</v>
      </c>
      <c r="N40" s="112">
        <v>91342.68</v>
      </c>
      <c r="O40" s="112">
        <v>91342.68</v>
      </c>
      <c r="P40" s="112">
        <v>22826.21</v>
      </c>
      <c r="Q40" s="112"/>
      <c r="R40" s="112"/>
      <c r="S40" s="112"/>
      <c r="T40" s="112"/>
      <c r="U40" s="112"/>
      <c r="V40" s="112"/>
      <c r="W40" s="112"/>
      <c r="X40" s="112"/>
      <c r="Y40" s="114">
        <f t="shared" si="1"/>
        <v>570882.28999999992</v>
      </c>
    </row>
    <row r="41" spans="1:25" s="115" customFormat="1" x14ac:dyDescent="0.2">
      <c r="A41" s="363"/>
      <c r="B41" s="154" t="s">
        <v>538</v>
      </c>
      <c r="C41" s="365"/>
      <c r="D41" s="365"/>
      <c r="E41" s="367"/>
      <c r="F41" s="117" t="s">
        <v>532</v>
      </c>
      <c r="G41" s="118">
        <v>2.8800000000000002E-3</v>
      </c>
      <c r="H41" s="143">
        <v>5048.55</v>
      </c>
      <c r="I41" s="119">
        <v>3266</v>
      </c>
      <c r="J41" s="121">
        <v>1930</v>
      </c>
      <c r="K41" s="121">
        <v>2090</v>
      </c>
      <c r="L41" s="121">
        <v>1900</v>
      </c>
      <c r="M41" s="121">
        <v>1435</v>
      </c>
      <c r="N41" s="121">
        <v>975</v>
      </c>
      <c r="O41" s="121">
        <v>510</v>
      </c>
      <c r="P41" s="121">
        <v>80</v>
      </c>
      <c r="Q41" s="120"/>
      <c r="R41" s="120"/>
      <c r="S41" s="120"/>
      <c r="T41" s="120"/>
      <c r="U41" s="120"/>
      <c r="V41" s="120"/>
      <c r="W41" s="120"/>
      <c r="X41" s="120"/>
      <c r="Y41" s="122">
        <f t="shared" si="1"/>
        <v>8920</v>
      </c>
    </row>
    <row r="42" spans="1:25" s="115" customFormat="1" ht="12.75" customHeight="1" x14ac:dyDescent="0.2">
      <c r="A42" s="354">
        <v>18</v>
      </c>
      <c r="B42" s="123" t="s">
        <v>497</v>
      </c>
      <c r="C42" s="358" t="s">
        <v>539</v>
      </c>
      <c r="D42" s="358">
        <v>535</v>
      </c>
      <c r="E42" s="377">
        <v>2963664.12</v>
      </c>
      <c r="F42" s="139" t="s">
        <v>540</v>
      </c>
      <c r="G42" s="155" t="s">
        <v>494</v>
      </c>
      <c r="H42" s="125">
        <v>223567.32</v>
      </c>
      <c r="I42" s="125">
        <v>223567.32</v>
      </c>
      <c r="J42" s="125">
        <v>223567.32</v>
      </c>
      <c r="K42" s="125">
        <v>223567.32</v>
      </c>
      <c r="L42" s="125">
        <v>223567.32</v>
      </c>
      <c r="M42" s="125">
        <v>223567.32</v>
      </c>
      <c r="N42" s="125">
        <v>223567.32</v>
      </c>
      <c r="O42" s="125">
        <v>223567.32</v>
      </c>
      <c r="P42" s="125">
        <v>223567.32</v>
      </c>
      <c r="Q42" s="125">
        <v>223567.32</v>
      </c>
      <c r="R42" s="125">
        <v>223567.32</v>
      </c>
      <c r="S42" s="125">
        <v>223567.32</v>
      </c>
      <c r="T42" s="125">
        <v>223567.32</v>
      </c>
      <c r="U42" s="125">
        <v>55866.09</v>
      </c>
      <c r="V42" s="125"/>
      <c r="W42" s="125"/>
      <c r="X42" s="125"/>
      <c r="Y42" s="127">
        <f t="shared" si="1"/>
        <v>2515106.61</v>
      </c>
    </row>
    <row r="43" spans="1:25" s="115" customFormat="1" x14ac:dyDescent="0.2">
      <c r="A43" s="355"/>
      <c r="B43" s="128" t="s">
        <v>541</v>
      </c>
      <c r="C43" s="359"/>
      <c r="D43" s="359"/>
      <c r="E43" s="378"/>
      <c r="F43" s="129" t="s">
        <v>542</v>
      </c>
      <c r="G43" s="130">
        <v>2.7899999999999999E-3</v>
      </c>
      <c r="H43" s="131">
        <v>20155.78</v>
      </c>
      <c r="I43" s="132">
        <v>13383.77</v>
      </c>
      <c r="J43" s="140">
        <v>8310</v>
      </c>
      <c r="K43" s="140">
        <v>10120</v>
      </c>
      <c r="L43" s="140">
        <v>10310</v>
      </c>
      <c r="M43" s="140">
        <v>9175</v>
      </c>
      <c r="N43" s="140">
        <v>8065</v>
      </c>
      <c r="O43" s="140">
        <v>6910</v>
      </c>
      <c r="P43" s="140">
        <v>5775</v>
      </c>
      <c r="Q43" s="140">
        <v>4645</v>
      </c>
      <c r="R43" s="140">
        <v>3520</v>
      </c>
      <c r="S43" s="140">
        <v>2375</v>
      </c>
      <c r="T43" s="140">
        <v>1245</v>
      </c>
      <c r="U43" s="140">
        <v>200</v>
      </c>
      <c r="V43" s="147"/>
      <c r="W43" s="147"/>
      <c r="X43" s="147"/>
      <c r="Y43" s="134">
        <f t="shared" si="1"/>
        <v>70650</v>
      </c>
    </row>
    <row r="44" spans="1:25" s="115" customFormat="1" ht="12.75" customHeight="1" x14ac:dyDescent="0.2">
      <c r="A44" s="362">
        <v>19</v>
      </c>
      <c r="B44" s="110" t="s">
        <v>497</v>
      </c>
      <c r="C44" s="364" t="s">
        <v>543</v>
      </c>
      <c r="D44" s="364">
        <v>533</v>
      </c>
      <c r="E44" s="366">
        <v>55090.75</v>
      </c>
      <c r="F44" s="111" t="s">
        <v>540</v>
      </c>
      <c r="G44" s="153" t="s">
        <v>494</v>
      </c>
      <c r="H44" s="112">
        <v>5959</v>
      </c>
      <c r="I44" s="112">
        <v>5959</v>
      </c>
      <c r="J44" s="112">
        <v>5959</v>
      </c>
      <c r="K44" s="112">
        <v>5959</v>
      </c>
      <c r="L44" s="112">
        <v>5959</v>
      </c>
      <c r="M44" s="112">
        <v>5959</v>
      </c>
      <c r="N44" s="112">
        <v>5959</v>
      </c>
      <c r="O44" s="112">
        <v>5959</v>
      </c>
      <c r="P44" s="112">
        <v>1459.76</v>
      </c>
      <c r="Q44" s="112"/>
      <c r="R44" s="112"/>
      <c r="S44" s="112"/>
      <c r="T44" s="112"/>
      <c r="U44" s="112"/>
      <c r="V44" s="112"/>
      <c r="W44" s="112"/>
      <c r="X44" s="112"/>
      <c r="Y44" s="114">
        <f t="shared" si="1"/>
        <v>37213.760000000002</v>
      </c>
    </row>
    <row r="45" spans="1:25" s="115" customFormat="1" x14ac:dyDescent="0.2">
      <c r="A45" s="363"/>
      <c r="B45" s="116" t="s">
        <v>544</v>
      </c>
      <c r="C45" s="365"/>
      <c r="D45" s="365"/>
      <c r="E45" s="367"/>
      <c r="F45" s="117" t="s">
        <v>545</v>
      </c>
      <c r="G45" s="118">
        <v>2.7899999999999999E-3</v>
      </c>
      <c r="H45" s="143">
        <v>333.42</v>
      </c>
      <c r="I45" s="119">
        <v>211.14</v>
      </c>
      <c r="J45" s="121">
        <v>125</v>
      </c>
      <c r="K45" s="121">
        <v>135</v>
      </c>
      <c r="L45" s="121">
        <v>125</v>
      </c>
      <c r="M45" s="121">
        <v>95</v>
      </c>
      <c r="N45" s="121">
        <v>65</v>
      </c>
      <c r="O45" s="121">
        <v>35</v>
      </c>
      <c r="P45" s="121">
        <v>5</v>
      </c>
      <c r="Q45" s="120"/>
      <c r="R45" s="120"/>
      <c r="S45" s="120"/>
      <c r="T45" s="120"/>
      <c r="U45" s="120"/>
      <c r="V45" s="120"/>
      <c r="W45" s="120"/>
      <c r="X45" s="120"/>
      <c r="Y45" s="122">
        <f t="shared" si="1"/>
        <v>585</v>
      </c>
    </row>
    <row r="46" spans="1:25" s="115" customFormat="1" ht="12.75" customHeight="1" x14ac:dyDescent="0.2">
      <c r="A46" s="354">
        <v>20</v>
      </c>
      <c r="B46" s="123" t="s">
        <v>497</v>
      </c>
      <c r="C46" s="358" t="s">
        <v>546</v>
      </c>
      <c r="D46" s="358">
        <v>536</v>
      </c>
      <c r="E46" s="377">
        <v>4539311.0999999996</v>
      </c>
      <c r="F46" s="139" t="s">
        <v>540</v>
      </c>
      <c r="G46" s="155" t="s">
        <v>494</v>
      </c>
      <c r="H46" s="148">
        <v>1420</v>
      </c>
      <c r="I46" s="125">
        <v>342476</v>
      </c>
      <c r="J46" s="125">
        <v>342476</v>
      </c>
      <c r="K46" s="125">
        <v>342476</v>
      </c>
      <c r="L46" s="125">
        <v>379500</v>
      </c>
      <c r="M46" s="125">
        <v>379500</v>
      </c>
      <c r="N46" s="125">
        <v>379500</v>
      </c>
      <c r="O46" s="125">
        <v>379500</v>
      </c>
      <c r="P46" s="125">
        <v>379500</v>
      </c>
      <c r="Q46" s="125">
        <v>379500</v>
      </c>
      <c r="R46" s="125">
        <v>379500</v>
      </c>
      <c r="S46" s="125">
        <v>379500</v>
      </c>
      <c r="T46" s="125">
        <v>379500</v>
      </c>
      <c r="U46" s="125">
        <v>93540.23</v>
      </c>
      <c r="V46" s="125"/>
      <c r="W46" s="125"/>
      <c r="X46" s="125"/>
      <c r="Y46" s="127">
        <f t="shared" si="1"/>
        <v>4193992.23</v>
      </c>
    </row>
    <row r="47" spans="1:25" s="115" customFormat="1" x14ac:dyDescent="0.2">
      <c r="A47" s="355"/>
      <c r="B47" s="128" t="s">
        <v>547</v>
      </c>
      <c r="C47" s="359"/>
      <c r="D47" s="359"/>
      <c r="E47" s="378"/>
      <c r="F47" s="129" t="s">
        <v>542</v>
      </c>
      <c r="G47" s="130">
        <v>2.7899999999999999E-3</v>
      </c>
      <c r="H47" s="131">
        <v>31358.37</v>
      </c>
      <c r="I47" s="132">
        <v>22239.87</v>
      </c>
      <c r="J47" s="140">
        <v>13870</v>
      </c>
      <c r="K47" s="140">
        <v>17040</v>
      </c>
      <c r="L47" s="140">
        <v>17485</v>
      </c>
      <c r="M47" s="140">
        <v>15570</v>
      </c>
      <c r="N47" s="140">
        <v>13685</v>
      </c>
      <c r="O47" s="140">
        <v>11725</v>
      </c>
      <c r="P47" s="140">
        <v>9800</v>
      </c>
      <c r="Q47" s="140">
        <v>7875</v>
      </c>
      <c r="R47" s="140">
        <v>5970</v>
      </c>
      <c r="S47" s="140">
        <v>4025</v>
      </c>
      <c r="T47" s="140">
        <v>2105</v>
      </c>
      <c r="U47" s="140">
        <v>330</v>
      </c>
      <c r="V47" s="147"/>
      <c r="W47" s="147"/>
      <c r="X47" s="147"/>
      <c r="Y47" s="134">
        <f t="shared" si="1"/>
        <v>119480</v>
      </c>
    </row>
    <row r="48" spans="1:25" s="115" customFormat="1" ht="12.75" customHeight="1" x14ac:dyDescent="0.2">
      <c r="A48" s="362">
        <v>21</v>
      </c>
      <c r="B48" s="110" t="s">
        <v>497</v>
      </c>
      <c r="C48" s="364" t="s">
        <v>548</v>
      </c>
      <c r="D48" s="364">
        <v>537</v>
      </c>
      <c r="E48" s="366">
        <v>5020748.32</v>
      </c>
      <c r="F48" s="111" t="s">
        <v>540</v>
      </c>
      <c r="G48" s="153" t="s">
        <v>494</v>
      </c>
      <c r="H48" s="112">
        <v>1420</v>
      </c>
      <c r="I48" s="112">
        <v>378816</v>
      </c>
      <c r="J48" s="112">
        <v>378816</v>
      </c>
      <c r="K48" s="112">
        <v>378816</v>
      </c>
      <c r="L48" s="112">
        <v>419772</v>
      </c>
      <c r="M48" s="112">
        <v>419772</v>
      </c>
      <c r="N48" s="112">
        <v>419772</v>
      </c>
      <c r="O48" s="112">
        <v>419772</v>
      </c>
      <c r="P48" s="112">
        <v>419772</v>
      </c>
      <c r="Q48" s="112">
        <v>419772</v>
      </c>
      <c r="R48" s="112">
        <v>419772</v>
      </c>
      <c r="S48" s="112">
        <v>419772</v>
      </c>
      <c r="T48" s="112">
        <v>419772</v>
      </c>
      <c r="U48" s="112">
        <v>103509.44</v>
      </c>
      <c r="V48" s="112"/>
      <c r="W48" s="112"/>
      <c r="X48" s="112"/>
      <c r="Y48" s="114">
        <f t="shared" si="1"/>
        <v>4639089.4400000004</v>
      </c>
    </row>
    <row r="49" spans="1:25" s="115" customFormat="1" x14ac:dyDescent="0.2">
      <c r="A49" s="363"/>
      <c r="B49" s="116" t="s">
        <v>549</v>
      </c>
      <c r="C49" s="365"/>
      <c r="D49" s="365"/>
      <c r="E49" s="367"/>
      <c r="F49" s="117" t="s">
        <v>542</v>
      </c>
      <c r="G49" s="118">
        <v>2.7899999999999999E-3</v>
      </c>
      <c r="H49" s="143">
        <v>34685.43</v>
      </c>
      <c r="I49" s="119">
        <v>24598.99</v>
      </c>
      <c r="J49" s="121">
        <v>15340</v>
      </c>
      <c r="K49" s="121">
        <v>18850</v>
      </c>
      <c r="L49" s="121">
        <v>19340</v>
      </c>
      <c r="M49" s="121">
        <v>17225</v>
      </c>
      <c r="N49" s="121">
        <v>15135</v>
      </c>
      <c r="O49" s="121">
        <v>12965</v>
      </c>
      <c r="P49" s="121">
        <v>10840</v>
      </c>
      <c r="Q49" s="121">
        <v>8710</v>
      </c>
      <c r="R49" s="121">
        <v>6600</v>
      </c>
      <c r="S49" s="121">
        <v>4455</v>
      </c>
      <c r="T49" s="121">
        <v>2325</v>
      </c>
      <c r="U49" s="121">
        <v>365</v>
      </c>
      <c r="V49" s="121"/>
      <c r="W49" s="121"/>
      <c r="X49" s="121"/>
      <c r="Y49" s="122">
        <f t="shared" si="1"/>
        <v>132150</v>
      </c>
    </row>
    <row r="50" spans="1:25" s="115" customFormat="1" ht="12.75" customHeight="1" x14ac:dyDescent="0.2">
      <c r="A50" s="354">
        <v>22</v>
      </c>
      <c r="B50" s="123" t="s">
        <v>497</v>
      </c>
      <c r="C50" s="358" t="s">
        <v>550</v>
      </c>
      <c r="D50" s="358">
        <v>538</v>
      </c>
      <c r="E50" s="377">
        <v>367297.28000000003</v>
      </c>
      <c r="F50" s="139" t="s">
        <v>540</v>
      </c>
      <c r="G50" s="155" t="s">
        <v>494</v>
      </c>
      <c r="H50" s="125">
        <v>39709.519999999997</v>
      </c>
      <c r="I50" s="125">
        <v>39709.519999999997</v>
      </c>
      <c r="J50" s="125">
        <v>39709.519999999997</v>
      </c>
      <c r="K50" s="125">
        <v>39709.519999999997</v>
      </c>
      <c r="L50" s="125">
        <v>39709.519999999997</v>
      </c>
      <c r="M50" s="125">
        <v>39709.519999999997</v>
      </c>
      <c r="N50" s="125">
        <v>39709.519999999997</v>
      </c>
      <c r="O50" s="125">
        <v>39709.519999999997</v>
      </c>
      <c r="P50" s="125">
        <v>9911.6200000000008</v>
      </c>
      <c r="Q50" s="125"/>
      <c r="R50" s="125"/>
      <c r="S50" s="125"/>
      <c r="T50" s="125"/>
      <c r="U50" s="125"/>
      <c r="V50" s="125"/>
      <c r="W50" s="125"/>
      <c r="X50" s="125"/>
      <c r="Y50" s="127">
        <f t="shared" si="1"/>
        <v>248168.73999999996</v>
      </c>
    </row>
    <row r="51" spans="1:25" s="115" customFormat="1" x14ac:dyDescent="0.2">
      <c r="A51" s="355"/>
      <c r="B51" s="128" t="s">
        <v>551</v>
      </c>
      <c r="C51" s="359"/>
      <c r="D51" s="359"/>
      <c r="E51" s="378"/>
      <c r="F51" s="129" t="s">
        <v>545</v>
      </c>
      <c r="G51" s="130">
        <v>2.7899999999999999E-3</v>
      </c>
      <c r="H51" s="131">
        <v>2223.23</v>
      </c>
      <c r="I51" s="132">
        <v>1408</v>
      </c>
      <c r="J51" s="140">
        <v>840</v>
      </c>
      <c r="K51" s="140">
        <v>920</v>
      </c>
      <c r="L51" s="140">
        <v>825</v>
      </c>
      <c r="M51" s="140">
        <v>625</v>
      </c>
      <c r="N51" s="140">
        <v>425</v>
      </c>
      <c r="O51" s="140">
        <v>225</v>
      </c>
      <c r="P51" s="140">
        <v>35</v>
      </c>
      <c r="Q51" s="140"/>
      <c r="R51" s="147"/>
      <c r="S51" s="147"/>
      <c r="T51" s="147"/>
      <c r="U51" s="147"/>
      <c r="V51" s="147"/>
      <c r="W51" s="147"/>
      <c r="X51" s="147"/>
      <c r="Y51" s="134">
        <f t="shared" si="1"/>
        <v>3895</v>
      </c>
    </row>
    <row r="52" spans="1:25" s="115" customFormat="1" ht="12.75" customHeight="1" x14ac:dyDescent="0.2">
      <c r="A52" s="362">
        <v>23</v>
      </c>
      <c r="B52" s="110" t="s">
        <v>497</v>
      </c>
      <c r="C52" s="364" t="s">
        <v>552</v>
      </c>
      <c r="D52" s="364">
        <v>539</v>
      </c>
      <c r="E52" s="366">
        <v>238543.04</v>
      </c>
      <c r="F52" s="111" t="s">
        <v>553</v>
      </c>
      <c r="G52" s="153" t="s">
        <v>494</v>
      </c>
      <c r="H52" s="112">
        <v>25110.84</v>
      </c>
      <c r="I52" s="112">
        <v>25110.84</v>
      </c>
      <c r="J52" s="112">
        <v>25110.84</v>
      </c>
      <c r="K52" s="112">
        <v>25110.84</v>
      </c>
      <c r="L52" s="112">
        <v>25110.84</v>
      </c>
      <c r="M52" s="112">
        <v>25110.84</v>
      </c>
      <c r="N52" s="112">
        <v>25110.84</v>
      </c>
      <c r="O52" s="112">
        <v>25110.84</v>
      </c>
      <c r="P52" s="112">
        <v>12545.47</v>
      </c>
      <c r="Q52" s="112"/>
      <c r="R52" s="112"/>
      <c r="S52" s="112"/>
      <c r="T52" s="112"/>
      <c r="U52" s="112"/>
      <c r="V52" s="112"/>
      <c r="W52" s="112"/>
      <c r="X52" s="112"/>
      <c r="Y52" s="114">
        <f t="shared" si="1"/>
        <v>163210.51</v>
      </c>
    </row>
    <row r="53" spans="1:25" s="115" customFormat="1" x14ac:dyDescent="0.2">
      <c r="A53" s="363"/>
      <c r="B53" s="116" t="s">
        <v>554</v>
      </c>
      <c r="C53" s="365"/>
      <c r="D53" s="365"/>
      <c r="E53" s="367"/>
      <c r="F53" s="117" t="s">
        <v>555</v>
      </c>
      <c r="G53" s="118">
        <v>2.7899999999999999E-3</v>
      </c>
      <c r="H53" s="143">
        <v>1449.29</v>
      </c>
      <c r="I53" s="119">
        <v>921.64</v>
      </c>
      <c r="J53" s="121">
        <v>555</v>
      </c>
      <c r="K53" s="121">
        <v>610</v>
      </c>
      <c r="L53" s="121">
        <v>555</v>
      </c>
      <c r="M53" s="121">
        <v>425</v>
      </c>
      <c r="N53" s="121">
        <v>300</v>
      </c>
      <c r="O53" s="121">
        <v>175</v>
      </c>
      <c r="P53" s="121">
        <v>45</v>
      </c>
      <c r="Q53" s="120"/>
      <c r="R53" s="120"/>
      <c r="S53" s="120"/>
      <c r="T53" s="120"/>
      <c r="U53" s="120"/>
      <c r="V53" s="120"/>
      <c r="W53" s="120"/>
      <c r="X53" s="120"/>
      <c r="Y53" s="122">
        <f t="shared" si="1"/>
        <v>2665</v>
      </c>
    </row>
    <row r="54" spans="1:25" s="115" customFormat="1" ht="12.75" customHeight="1" x14ac:dyDescent="0.2">
      <c r="A54" s="354">
        <v>24</v>
      </c>
      <c r="B54" s="123" t="s">
        <v>497</v>
      </c>
      <c r="C54" s="358" t="s">
        <v>556</v>
      </c>
      <c r="D54" s="358">
        <v>540</v>
      </c>
      <c r="E54" s="377">
        <v>269491.92</v>
      </c>
      <c r="F54" s="139" t="s">
        <v>553</v>
      </c>
      <c r="G54" s="155" t="s">
        <v>494</v>
      </c>
      <c r="H54" s="125">
        <v>28372.080000000002</v>
      </c>
      <c r="I54" s="125">
        <v>28372.080000000002</v>
      </c>
      <c r="J54" s="125">
        <v>28372.080000000002</v>
      </c>
      <c r="K54" s="125">
        <v>28372.080000000002</v>
      </c>
      <c r="L54" s="125">
        <v>28372.080000000002</v>
      </c>
      <c r="M54" s="125">
        <v>28372.080000000002</v>
      </c>
      <c r="N54" s="125">
        <v>28372.080000000002</v>
      </c>
      <c r="O54" s="125">
        <v>28372.080000000002</v>
      </c>
      <c r="P54" s="125">
        <v>14143.22</v>
      </c>
      <c r="Q54" s="125"/>
      <c r="R54" s="125"/>
      <c r="S54" s="125"/>
      <c r="T54" s="125"/>
      <c r="U54" s="125"/>
      <c r="V54" s="125"/>
      <c r="W54" s="125"/>
      <c r="X54" s="125"/>
      <c r="Y54" s="127">
        <f t="shared" si="1"/>
        <v>184375.70000000004</v>
      </c>
    </row>
    <row r="55" spans="1:25" s="115" customFormat="1" x14ac:dyDescent="0.2">
      <c r="A55" s="355"/>
      <c r="B55" s="128" t="s">
        <v>557</v>
      </c>
      <c r="C55" s="359"/>
      <c r="D55" s="359"/>
      <c r="E55" s="378"/>
      <c r="F55" s="129" t="s">
        <v>555</v>
      </c>
      <c r="G55" s="130">
        <v>2.7899999999999999E-3</v>
      </c>
      <c r="H55" s="131">
        <v>1637.29</v>
      </c>
      <c r="I55" s="132">
        <v>1041.0899999999999</v>
      </c>
      <c r="J55" s="140">
        <v>605</v>
      </c>
      <c r="K55" s="140">
        <v>680</v>
      </c>
      <c r="L55" s="140">
        <v>625</v>
      </c>
      <c r="M55" s="140">
        <v>485</v>
      </c>
      <c r="N55" s="140">
        <v>340</v>
      </c>
      <c r="O55" s="140">
        <v>195</v>
      </c>
      <c r="P55" s="140">
        <v>55</v>
      </c>
      <c r="Q55" s="140"/>
      <c r="R55" s="147"/>
      <c r="S55" s="147"/>
      <c r="T55" s="147"/>
      <c r="U55" s="147"/>
      <c r="V55" s="147"/>
      <c r="W55" s="147"/>
      <c r="X55" s="147"/>
      <c r="Y55" s="134">
        <f t="shared" si="1"/>
        <v>2985</v>
      </c>
    </row>
    <row r="56" spans="1:25" s="115" customFormat="1" ht="12.75" customHeight="1" x14ac:dyDescent="0.2">
      <c r="A56" s="362">
        <v>25</v>
      </c>
      <c r="B56" s="110" t="s">
        <v>497</v>
      </c>
      <c r="C56" s="364" t="s">
        <v>558</v>
      </c>
      <c r="D56" s="364">
        <v>542</v>
      </c>
      <c r="E56" s="366">
        <v>87193.58</v>
      </c>
      <c r="F56" s="111" t="s">
        <v>559</v>
      </c>
      <c r="G56" s="153" t="s">
        <v>494</v>
      </c>
      <c r="H56" s="112">
        <v>9180.36</v>
      </c>
      <c r="I56" s="112">
        <v>9180.36</v>
      </c>
      <c r="J56" s="112">
        <v>9180.36</v>
      </c>
      <c r="K56" s="112">
        <v>9180.36</v>
      </c>
      <c r="L56" s="112">
        <v>9180.36</v>
      </c>
      <c r="M56" s="112">
        <v>9180.36</v>
      </c>
      <c r="N56" s="112">
        <v>9180.36</v>
      </c>
      <c r="O56" s="112">
        <v>9180.36</v>
      </c>
      <c r="P56" s="112">
        <v>4570.34</v>
      </c>
      <c r="Q56" s="112"/>
      <c r="R56" s="112"/>
      <c r="S56" s="112"/>
      <c r="T56" s="112"/>
      <c r="U56" s="112"/>
      <c r="V56" s="112"/>
      <c r="W56" s="112"/>
      <c r="X56" s="112"/>
      <c r="Y56" s="114">
        <f t="shared" si="1"/>
        <v>59652.5</v>
      </c>
    </row>
    <row r="57" spans="1:25" s="115" customFormat="1" x14ac:dyDescent="0.2">
      <c r="A57" s="363"/>
      <c r="B57" s="116" t="s">
        <v>560</v>
      </c>
      <c r="C57" s="365"/>
      <c r="D57" s="365"/>
      <c r="E57" s="367"/>
      <c r="F57" s="117" t="s">
        <v>555</v>
      </c>
      <c r="G57" s="118">
        <v>2.7899999999999999E-3</v>
      </c>
      <c r="H57" s="143">
        <v>529.73</v>
      </c>
      <c r="I57" s="119">
        <v>336.85</v>
      </c>
      <c r="J57" s="121">
        <v>260</v>
      </c>
      <c r="K57" s="121">
        <v>250</v>
      </c>
      <c r="L57" s="121">
        <v>205</v>
      </c>
      <c r="M57" s="121">
        <v>160</v>
      </c>
      <c r="N57" s="121">
        <v>110</v>
      </c>
      <c r="O57" s="121">
        <v>65</v>
      </c>
      <c r="P57" s="121">
        <v>20</v>
      </c>
      <c r="Q57" s="121"/>
      <c r="R57" s="120"/>
      <c r="S57" s="120"/>
      <c r="T57" s="120"/>
      <c r="U57" s="120"/>
      <c r="V57" s="120"/>
      <c r="W57" s="120"/>
      <c r="X57" s="120"/>
      <c r="Y57" s="122">
        <f t="shared" si="1"/>
        <v>1070</v>
      </c>
    </row>
    <row r="58" spans="1:25" s="115" customFormat="1" ht="12.75" customHeight="1" x14ac:dyDescent="0.2">
      <c r="A58" s="354">
        <v>26</v>
      </c>
      <c r="B58" s="123" t="s">
        <v>497</v>
      </c>
      <c r="C58" s="358" t="s">
        <v>561</v>
      </c>
      <c r="D58" s="358">
        <v>541</v>
      </c>
      <c r="E58" s="377">
        <v>876419.31</v>
      </c>
      <c r="F58" s="139" t="s">
        <v>559</v>
      </c>
      <c r="G58" s="155" t="s">
        <v>494</v>
      </c>
      <c r="H58" s="125">
        <v>63636.52</v>
      </c>
      <c r="I58" s="125">
        <v>63636.52</v>
      </c>
      <c r="J58" s="125">
        <v>63636.52</v>
      </c>
      <c r="K58" s="125">
        <v>63636.52</v>
      </c>
      <c r="L58" s="125">
        <v>63636.52</v>
      </c>
      <c r="M58" s="125">
        <v>63636.52</v>
      </c>
      <c r="N58" s="125">
        <v>63636.52</v>
      </c>
      <c r="O58" s="125">
        <v>63636.52</v>
      </c>
      <c r="P58" s="125">
        <v>63636.52</v>
      </c>
      <c r="Q58" s="125">
        <v>63636.52</v>
      </c>
      <c r="R58" s="125">
        <v>63636.52</v>
      </c>
      <c r="S58" s="125">
        <v>63636.52</v>
      </c>
      <c r="T58" s="125">
        <v>63636.52</v>
      </c>
      <c r="U58" s="125">
        <v>47721.68</v>
      </c>
      <c r="V58" s="125"/>
      <c r="W58" s="125"/>
      <c r="X58" s="125"/>
      <c r="Y58" s="127">
        <f t="shared" si="1"/>
        <v>747723.40000000014</v>
      </c>
    </row>
    <row r="59" spans="1:25" s="115" customFormat="1" x14ac:dyDescent="0.2">
      <c r="A59" s="355"/>
      <c r="B59" s="128" t="s">
        <v>562</v>
      </c>
      <c r="C59" s="359"/>
      <c r="D59" s="359"/>
      <c r="E59" s="378"/>
      <c r="F59" s="129" t="s">
        <v>563</v>
      </c>
      <c r="G59" s="130">
        <v>2.7899999999999999E-3</v>
      </c>
      <c r="H59" s="131">
        <v>5957.37</v>
      </c>
      <c r="I59" s="132">
        <v>3995.95</v>
      </c>
      <c r="J59" s="140">
        <v>2475</v>
      </c>
      <c r="K59" s="140">
        <v>3025</v>
      </c>
      <c r="L59" s="140">
        <v>3100</v>
      </c>
      <c r="M59" s="140">
        <v>2775</v>
      </c>
      <c r="N59" s="140">
        <v>2460</v>
      </c>
      <c r="O59" s="140">
        <v>2130</v>
      </c>
      <c r="P59" s="140">
        <v>1805</v>
      </c>
      <c r="Q59" s="140">
        <v>1485</v>
      </c>
      <c r="R59" s="140">
        <v>1165</v>
      </c>
      <c r="S59" s="140">
        <v>840</v>
      </c>
      <c r="T59" s="140">
        <v>515</v>
      </c>
      <c r="U59" s="140">
        <v>195</v>
      </c>
      <c r="V59" s="140"/>
      <c r="W59" s="140"/>
      <c r="X59" s="140"/>
      <c r="Y59" s="134">
        <f t="shared" si="1"/>
        <v>21970</v>
      </c>
    </row>
    <row r="60" spans="1:25" s="149" customFormat="1" ht="12.75" customHeight="1" x14ac:dyDescent="0.2">
      <c r="A60" s="362">
        <v>27</v>
      </c>
      <c r="B60" s="110" t="s">
        <v>497</v>
      </c>
      <c r="C60" s="364" t="s">
        <v>564</v>
      </c>
      <c r="D60" s="364">
        <v>544</v>
      </c>
      <c r="E60" s="366">
        <v>215078.46</v>
      </c>
      <c r="F60" s="111" t="s">
        <v>565</v>
      </c>
      <c r="G60" s="153" t="s">
        <v>494</v>
      </c>
      <c r="H60" s="112">
        <v>20483.68</v>
      </c>
      <c r="I60" s="112">
        <v>20483.68</v>
      </c>
      <c r="J60" s="112">
        <v>20483.68</v>
      </c>
      <c r="K60" s="112">
        <v>20483.68</v>
      </c>
      <c r="L60" s="112">
        <v>20483.68</v>
      </c>
      <c r="M60" s="112">
        <v>20483.68</v>
      </c>
      <c r="N60" s="112">
        <v>20483.68</v>
      </c>
      <c r="O60" s="112">
        <v>20483.68</v>
      </c>
      <c r="P60" s="112">
        <v>20483.68</v>
      </c>
      <c r="Q60" s="112">
        <v>10241.67</v>
      </c>
      <c r="R60" s="112"/>
      <c r="S60" s="112"/>
      <c r="T60" s="112"/>
      <c r="U60" s="112"/>
      <c r="V60" s="112"/>
      <c r="W60" s="112"/>
      <c r="X60" s="112"/>
      <c r="Y60" s="114">
        <f t="shared" si="1"/>
        <v>153627.43</v>
      </c>
    </row>
    <row r="61" spans="1:25" s="115" customFormat="1" x14ac:dyDescent="0.2">
      <c r="A61" s="363"/>
      <c r="B61" s="116" t="s">
        <v>566</v>
      </c>
      <c r="C61" s="379"/>
      <c r="D61" s="365"/>
      <c r="E61" s="367"/>
      <c r="F61" s="117" t="s">
        <v>567</v>
      </c>
      <c r="G61" s="118">
        <v>2.8800000000000002E-3</v>
      </c>
      <c r="H61" s="143">
        <v>1315.94</v>
      </c>
      <c r="I61" s="119">
        <v>862.19</v>
      </c>
      <c r="J61" s="121">
        <v>520</v>
      </c>
      <c r="K61" s="121">
        <v>585</v>
      </c>
      <c r="L61" s="121">
        <v>555</v>
      </c>
      <c r="M61" s="121">
        <v>455</v>
      </c>
      <c r="N61" s="121">
        <v>350</v>
      </c>
      <c r="O61" s="121">
        <v>345</v>
      </c>
      <c r="P61" s="121">
        <v>140</v>
      </c>
      <c r="Q61" s="121">
        <v>40</v>
      </c>
      <c r="R61" s="121"/>
      <c r="S61" s="120"/>
      <c r="T61" s="120"/>
      <c r="U61" s="120"/>
      <c r="V61" s="120"/>
      <c r="W61" s="120"/>
      <c r="X61" s="120"/>
      <c r="Y61" s="122">
        <f t="shared" si="1"/>
        <v>2990</v>
      </c>
    </row>
    <row r="62" spans="1:25" s="149" customFormat="1" ht="12.75" customHeight="1" x14ac:dyDescent="0.2">
      <c r="A62" s="354">
        <v>28</v>
      </c>
      <c r="B62" s="123" t="s">
        <v>497</v>
      </c>
      <c r="C62" s="358" t="s">
        <v>568</v>
      </c>
      <c r="D62" s="358">
        <v>543</v>
      </c>
      <c r="E62" s="377">
        <v>64700</v>
      </c>
      <c r="F62" s="139" t="s">
        <v>565</v>
      </c>
      <c r="G62" s="155" t="s">
        <v>494</v>
      </c>
      <c r="H62" s="125">
        <v>6420</v>
      </c>
      <c r="I62" s="125">
        <v>6420</v>
      </c>
      <c r="J62" s="125">
        <v>6420</v>
      </c>
      <c r="K62" s="125">
        <v>6420</v>
      </c>
      <c r="L62" s="125">
        <v>6420</v>
      </c>
      <c r="M62" s="125">
        <v>6420</v>
      </c>
      <c r="N62" s="125">
        <v>6420</v>
      </c>
      <c r="O62" s="125">
        <v>6420</v>
      </c>
      <c r="P62" s="125">
        <v>6420</v>
      </c>
      <c r="Q62" s="125">
        <v>3200</v>
      </c>
      <c r="R62" s="125"/>
      <c r="S62" s="125"/>
      <c r="T62" s="125"/>
      <c r="U62" s="125"/>
      <c r="V62" s="125"/>
      <c r="W62" s="125"/>
      <c r="X62" s="125"/>
      <c r="Y62" s="127">
        <f t="shared" si="1"/>
        <v>48140</v>
      </c>
    </row>
    <row r="63" spans="1:25" s="115" customFormat="1" x14ac:dyDescent="0.2">
      <c r="A63" s="355"/>
      <c r="B63" s="128" t="s">
        <v>569</v>
      </c>
      <c r="C63" s="359"/>
      <c r="D63" s="359"/>
      <c r="E63" s="378"/>
      <c r="F63" s="129" t="s">
        <v>567</v>
      </c>
      <c r="G63" s="130">
        <v>2.8800000000000002E-3</v>
      </c>
      <c r="H63" s="131">
        <v>412.38</v>
      </c>
      <c r="I63" s="132">
        <v>270.19</v>
      </c>
      <c r="J63" s="140">
        <v>165</v>
      </c>
      <c r="K63" s="140">
        <v>185</v>
      </c>
      <c r="L63" s="140">
        <v>175</v>
      </c>
      <c r="M63" s="140">
        <v>145</v>
      </c>
      <c r="N63" s="140">
        <v>110</v>
      </c>
      <c r="O63" s="140">
        <v>80</v>
      </c>
      <c r="P63" s="140">
        <v>45</v>
      </c>
      <c r="Q63" s="140">
        <v>15</v>
      </c>
      <c r="R63" s="147"/>
      <c r="S63" s="147"/>
      <c r="T63" s="147"/>
      <c r="U63" s="147"/>
      <c r="V63" s="147"/>
      <c r="W63" s="147"/>
      <c r="X63" s="147"/>
      <c r="Y63" s="134">
        <f t="shared" si="1"/>
        <v>920</v>
      </c>
    </row>
    <row r="64" spans="1:25" s="149" customFormat="1" ht="13.5" customHeight="1" x14ac:dyDescent="0.2">
      <c r="A64" s="362">
        <v>29</v>
      </c>
      <c r="B64" s="110" t="s">
        <v>497</v>
      </c>
      <c r="C64" s="364" t="s">
        <v>570</v>
      </c>
      <c r="D64" s="364">
        <v>545</v>
      </c>
      <c r="E64" s="366">
        <v>241620.71</v>
      </c>
      <c r="F64" s="111" t="s">
        <v>571</v>
      </c>
      <c r="G64" s="153" t="s">
        <v>494</v>
      </c>
      <c r="H64" s="112">
        <v>23016.36</v>
      </c>
      <c r="I64" s="112">
        <v>23016.36</v>
      </c>
      <c r="J64" s="112">
        <v>23016.36</v>
      </c>
      <c r="K64" s="112">
        <v>23016.36</v>
      </c>
      <c r="L64" s="112">
        <v>23016.36</v>
      </c>
      <c r="M64" s="112">
        <v>23016.36</v>
      </c>
      <c r="N64" s="112">
        <v>23016.36</v>
      </c>
      <c r="O64" s="112">
        <v>23016.36</v>
      </c>
      <c r="P64" s="112">
        <v>23016.36</v>
      </c>
      <c r="Q64" s="112">
        <v>11457.09</v>
      </c>
      <c r="R64" s="112"/>
      <c r="S64" s="112"/>
      <c r="T64" s="112"/>
      <c r="U64" s="112"/>
      <c r="V64" s="112"/>
      <c r="W64" s="112"/>
      <c r="X64" s="112"/>
      <c r="Y64" s="114">
        <f t="shared" si="1"/>
        <v>172571.61000000002</v>
      </c>
    </row>
    <row r="65" spans="1:25" s="115" customFormat="1" x14ac:dyDescent="0.2">
      <c r="A65" s="363"/>
      <c r="B65" s="116" t="s">
        <v>572</v>
      </c>
      <c r="C65" s="365"/>
      <c r="D65" s="365"/>
      <c r="E65" s="367"/>
      <c r="F65" s="117" t="s">
        <v>573</v>
      </c>
      <c r="G65" s="118">
        <v>2.8800000000000002E-3</v>
      </c>
      <c r="H65" s="143">
        <v>1478.29</v>
      </c>
      <c r="I65" s="119">
        <v>968.53</v>
      </c>
      <c r="J65" s="121">
        <v>585</v>
      </c>
      <c r="K65" s="121">
        <v>660</v>
      </c>
      <c r="L65" s="121">
        <v>625</v>
      </c>
      <c r="M65" s="121">
        <v>510</v>
      </c>
      <c r="N65" s="121">
        <v>395</v>
      </c>
      <c r="O65" s="121">
        <v>275</v>
      </c>
      <c r="P65" s="121">
        <v>160</v>
      </c>
      <c r="Q65" s="121">
        <v>45</v>
      </c>
      <c r="R65" s="121"/>
      <c r="S65" s="120"/>
      <c r="T65" s="120"/>
      <c r="U65" s="120"/>
      <c r="V65" s="120"/>
      <c r="W65" s="120"/>
      <c r="X65" s="120"/>
      <c r="Y65" s="122">
        <f t="shared" si="1"/>
        <v>3255</v>
      </c>
    </row>
    <row r="66" spans="1:25" s="149" customFormat="1" ht="12.75" customHeight="1" x14ac:dyDescent="0.2">
      <c r="A66" s="354">
        <v>30</v>
      </c>
      <c r="B66" s="123" t="s">
        <v>497</v>
      </c>
      <c r="C66" s="358" t="s">
        <v>574</v>
      </c>
      <c r="D66" s="358">
        <v>546</v>
      </c>
      <c r="E66" s="377">
        <v>993544.59</v>
      </c>
      <c r="F66" s="139" t="s">
        <v>575</v>
      </c>
      <c r="G66" s="155" t="s">
        <v>494</v>
      </c>
      <c r="H66" s="125">
        <v>67262</v>
      </c>
      <c r="I66" s="125">
        <v>67262</v>
      </c>
      <c r="J66" s="125">
        <v>67262</v>
      </c>
      <c r="K66" s="125">
        <v>67262</v>
      </c>
      <c r="L66" s="125">
        <v>67262</v>
      </c>
      <c r="M66" s="125">
        <v>67262</v>
      </c>
      <c r="N66" s="125">
        <v>67262</v>
      </c>
      <c r="O66" s="125">
        <v>67262</v>
      </c>
      <c r="P66" s="125">
        <v>67262</v>
      </c>
      <c r="Q66" s="125">
        <v>67262</v>
      </c>
      <c r="R66" s="125">
        <v>67262</v>
      </c>
      <c r="S66" s="125">
        <v>67262</v>
      </c>
      <c r="T66" s="125">
        <v>67262</v>
      </c>
      <c r="U66" s="125">
        <v>67262</v>
      </c>
      <c r="V66" s="125">
        <v>50453.72</v>
      </c>
      <c r="W66" s="125"/>
      <c r="X66" s="125"/>
      <c r="Y66" s="127">
        <f t="shared" si="1"/>
        <v>857597.72</v>
      </c>
    </row>
    <row r="67" spans="1:25" s="115" customFormat="1" x14ac:dyDescent="0.2">
      <c r="A67" s="355"/>
      <c r="B67" s="128" t="s">
        <v>576</v>
      </c>
      <c r="C67" s="380"/>
      <c r="D67" s="359"/>
      <c r="E67" s="378"/>
      <c r="F67" s="129" t="s">
        <v>577</v>
      </c>
      <c r="G67" s="130">
        <v>2.8800000000000002E-3</v>
      </c>
      <c r="H67" s="131">
        <v>6721.23</v>
      </c>
      <c r="I67" s="132">
        <v>4606.41</v>
      </c>
      <c r="J67" s="140">
        <v>3025</v>
      </c>
      <c r="K67" s="140">
        <v>3570</v>
      </c>
      <c r="L67" s="140">
        <v>3615</v>
      </c>
      <c r="M67" s="140">
        <v>3275</v>
      </c>
      <c r="N67" s="140">
        <v>2940</v>
      </c>
      <c r="O67" s="140">
        <v>2595</v>
      </c>
      <c r="P67" s="140">
        <v>2250</v>
      </c>
      <c r="Q67" s="140">
        <v>1910</v>
      </c>
      <c r="R67" s="140">
        <v>1575</v>
      </c>
      <c r="S67" s="140">
        <v>1230</v>
      </c>
      <c r="T67" s="140">
        <v>885</v>
      </c>
      <c r="U67" s="140">
        <v>545</v>
      </c>
      <c r="V67" s="140">
        <v>205</v>
      </c>
      <c r="W67" s="140"/>
      <c r="X67" s="140"/>
      <c r="Y67" s="134">
        <f t="shared" si="1"/>
        <v>27620</v>
      </c>
    </row>
    <row r="68" spans="1:25" s="149" customFormat="1" ht="12.75" customHeight="1" x14ac:dyDescent="0.2">
      <c r="A68" s="362">
        <v>31</v>
      </c>
      <c r="B68" s="110" t="s">
        <v>497</v>
      </c>
      <c r="C68" s="364" t="s">
        <v>578</v>
      </c>
      <c r="D68" s="364">
        <v>548</v>
      </c>
      <c r="E68" s="366">
        <v>337718.84</v>
      </c>
      <c r="F68" s="111" t="s">
        <v>579</v>
      </c>
      <c r="G68" s="153" t="s">
        <v>494</v>
      </c>
      <c r="H68" s="112">
        <v>31417</v>
      </c>
      <c r="I68" s="112">
        <v>31417</v>
      </c>
      <c r="J68" s="112">
        <v>31417</v>
      </c>
      <c r="K68" s="112">
        <v>31417</v>
      </c>
      <c r="L68" s="112">
        <v>31417</v>
      </c>
      <c r="M68" s="112">
        <v>31417</v>
      </c>
      <c r="N68" s="112">
        <v>31417</v>
      </c>
      <c r="O68" s="112">
        <v>31417</v>
      </c>
      <c r="P68" s="112">
        <v>31417</v>
      </c>
      <c r="Q68" s="112">
        <v>23548.83</v>
      </c>
      <c r="R68" s="112"/>
      <c r="S68" s="112"/>
      <c r="T68" s="112"/>
      <c r="U68" s="112"/>
      <c r="V68" s="112"/>
      <c r="W68" s="112"/>
      <c r="X68" s="112"/>
      <c r="Y68" s="114">
        <f t="shared" si="1"/>
        <v>243467.83000000002</v>
      </c>
    </row>
    <row r="69" spans="1:25" s="115" customFormat="1" x14ac:dyDescent="0.2">
      <c r="A69" s="363"/>
      <c r="B69" s="116" t="s">
        <v>580</v>
      </c>
      <c r="C69" s="365"/>
      <c r="D69" s="365"/>
      <c r="E69" s="367"/>
      <c r="F69" s="117" t="s">
        <v>581</v>
      </c>
      <c r="G69" s="118">
        <v>2.8800000000000002E-3</v>
      </c>
      <c r="H69" s="143">
        <v>2072.1999999999998</v>
      </c>
      <c r="I69" s="119">
        <v>1361.81</v>
      </c>
      <c r="J69" s="121">
        <v>824</v>
      </c>
      <c r="K69" s="121">
        <v>935</v>
      </c>
      <c r="L69" s="121">
        <v>895</v>
      </c>
      <c r="M69" s="121">
        <v>735</v>
      </c>
      <c r="N69" s="121">
        <v>575</v>
      </c>
      <c r="O69" s="121">
        <v>415</v>
      </c>
      <c r="P69" s="121">
        <v>255</v>
      </c>
      <c r="Q69" s="121">
        <v>95</v>
      </c>
      <c r="R69" s="120"/>
      <c r="S69" s="120"/>
      <c r="T69" s="120"/>
      <c r="U69" s="120"/>
      <c r="V69" s="120"/>
      <c r="W69" s="120"/>
      <c r="X69" s="120"/>
      <c r="Y69" s="122">
        <f t="shared" si="1"/>
        <v>4729</v>
      </c>
    </row>
    <row r="70" spans="1:25" s="149" customFormat="1" ht="12.75" customHeight="1" x14ac:dyDescent="0.2">
      <c r="A70" s="354">
        <v>32</v>
      </c>
      <c r="B70" s="123" t="s">
        <v>497</v>
      </c>
      <c r="C70" s="358" t="s">
        <v>582</v>
      </c>
      <c r="D70" s="358">
        <v>547</v>
      </c>
      <c r="E70" s="377">
        <v>452006.32</v>
      </c>
      <c r="F70" s="139" t="s">
        <v>579</v>
      </c>
      <c r="G70" s="155" t="s">
        <v>494</v>
      </c>
      <c r="H70" s="125">
        <v>42048.72</v>
      </c>
      <c r="I70" s="125">
        <v>42048.72</v>
      </c>
      <c r="J70" s="125">
        <v>42048.72</v>
      </c>
      <c r="K70" s="125">
        <v>42048.72</v>
      </c>
      <c r="L70" s="125">
        <v>42048.72</v>
      </c>
      <c r="M70" s="125">
        <v>42048.72</v>
      </c>
      <c r="N70" s="125">
        <v>42048.72</v>
      </c>
      <c r="O70" s="125">
        <v>42048.72</v>
      </c>
      <c r="P70" s="125">
        <v>42048.72</v>
      </c>
      <c r="Q70" s="125">
        <v>31519.13</v>
      </c>
      <c r="R70" s="125"/>
      <c r="S70" s="125"/>
      <c r="T70" s="125"/>
      <c r="U70" s="125"/>
      <c r="V70" s="125"/>
      <c r="W70" s="125"/>
      <c r="X70" s="125"/>
      <c r="Y70" s="127">
        <f t="shared" si="1"/>
        <v>325860.17000000004</v>
      </c>
    </row>
    <row r="71" spans="1:25" s="115" customFormat="1" x14ac:dyDescent="0.2">
      <c r="A71" s="355"/>
      <c r="B71" s="128" t="s">
        <v>583</v>
      </c>
      <c r="C71" s="359"/>
      <c r="D71" s="359"/>
      <c r="E71" s="378"/>
      <c r="F71" s="129" t="s">
        <v>567</v>
      </c>
      <c r="G71" s="130">
        <v>2.8800000000000002E-3</v>
      </c>
      <c r="H71" s="131">
        <v>2773.45</v>
      </c>
      <c r="I71" s="132">
        <v>1822.66</v>
      </c>
      <c r="J71" s="140">
        <v>1105</v>
      </c>
      <c r="K71" s="140">
        <v>1250</v>
      </c>
      <c r="L71" s="140">
        <v>1195</v>
      </c>
      <c r="M71" s="140">
        <v>980</v>
      </c>
      <c r="N71" s="140">
        <v>770</v>
      </c>
      <c r="O71" s="140">
        <v>555</v>
      </c>
      <c r="P71" s="140">
        <v>340</v>
      </c>
      <c r="Q71" s="140">
        <v>130</v>
      </c>
      <c r="R71" s="140"/>
      <c r="S71" s="147"/>
      <c r="T71" s="147"/>
      <c r="U71" s="147"/>
      <c r="V71" s="147"/>
      <c r="W71" s="147"/>
      <c r="X71" s="147"/>
      <c r="Y71" s="134">
        <f t="shared" si="1"/>
        <v>6325</v>
      </c>
    </row>
    <row r="72" spans="1:25" s="149" customFormat="1" ht="12.75" customHeight="1" x14ac:dyDescent="0.2">
      <c r="A72" s="362">
        <v>33</v>
      </c>
      <c r="B72" s="110" t="s">
        <v>497</v>
      </c>
      <c r="C72" s="364" t="s">
        <v>584</v>
      </c>
      <c r="D72" s="364">
        <v>549</v>
      </c>
      <c r="E72" s="366">
        <v>403086.24</v>
      </c>
      <c r="F72" s="111" t="s">
        <v>585</v>
      </c>
      <c r="G72" s="153" t="s">
        <v>494</v>
      </c>
      <c r="H72" s="112">
        <v>38394.76</v>
      </c>
      <c r="I72" s="112">
        <v>38394.76</v>
      </c>
      <c r="J72" s="112">
        <v>38394.76</v>
      </c>
      <c r="K72" s="112">
        <v>38394.76</v>
      </c>
      <c r="L72" s="112">
        <v>38394.76</v>
      </c>
      <c r="M72" s="112">
        <v>38394.76</v>
      </c>
      <c r="N72" s="112">
        <v>38394.76</v>
      </c>
      <c r="O72" s="112">
        <v>38394.76</v>
      </c>
      <c r="P72" s="112">
        <v>38394.76</v>
      </c>
      <c r="Q72" s="112">
        <v>19138.62</v>
      </c>
      <c r="R72" s="112"/>
      <c r="S72" s="112"/>
      <c r="T72" s="112"/>
      <c r="U72" s="112"/>
      <c r="V72" s="112"/>
      <c r="W72" s="112"/>
      <c r="X72" s="112"/>
      <c r="Y72" s="114">
        <f t="shared" si="1"/>
        <v>287901.94</v>
      </c>
    </row>
    <row r="73" spans="1:25" s="115" customFormat="1" x14ac:dyDescent="0.2">
      <c r="A73" s="363"/>
      <c r="B73" s="116" t="s">
        <v>586</v>
      </c>
      <c r="C73" s="365"/>
      <c r="D73" s="365"/>
      <c r="E73" s="367"/>
      <c r="F73" s="117" t="s">
        <v>567</v>
      </c>
      <c r="G73" s="118">
        <v>2.8800000000000002E-3</v>
      </c>
      <c r="H73" s="143">
        <v>2466.1999999999998</v>
      </c>
      <c r="I73" s="119">
        <v>1615.82</v>
      </c>
      <c r="J73" s="121">
        <v>1010</v>
      </c>
      <c r="K73" s="121">
        <v>1115</v>
      </c>
      <c r="L73" s="121">
        <v>1045</v>
      </c>
      <c r="M73" s="121">
        <v>850</v>
      </c>
      <c r="N73" s="121">
        <v>655</v>
      </c>
      <c r="O73" s="121">
        <v>460</v>
      </c>
      <c r="P73" s="121">
        <v>265</v>
      </c>
      <c r="Q73" s="121">
        <v>70</v>
      </c>
      <c r="R73" s="120"/>
      <c r="S73" s="120"/>
      <c r="T73" s="120"/>
      <c r="U73" s="120"/>
      <c r="V73" s="120"/>
      <c r="W73" s="120"/>
      <c r="X73" s="120"/>
      <c r="Y73" s="122">
        <f t="shared" si="1"/>
        <v>5470</v>
      </c>
    </row>
    <row r="74" spans="1:25" s="149" customFormat="1" ht="12.75" customHeight="1" x14ac:dyDescent="0.2">
      <c r="A74" s="362">
        <v>34</v>
      </c>
      <c r="B74" s="110" t="s">
        <v>497</v>
      </c>
      <c r="C74" s="364" t="s">
        <v>587</v>
      </c>
      <c r="D74" s="364">
        <v>557</v>
      </c>
      <c r="E74" s="377">
        <v>359487.14</v>
      </c>
      <c r="F74" s="111" t="s">
        <v>588</v>
      </c>
      <c r="G74" s="155" t="s">
        <v>494</v>
      </c>
      <c r="H74" s="112">
        <v>34240</v>
      </c>
      <c r="I74" s="112">
        <v>34240</v>
      </c>
      <c r="J74" s="125">
        <v>34240</v>
      </c>
      <c r="K74" s="125">
        <v>34240</v>
      </c>
      <c r="L74" s="112">
        <v>34240</v>
      </c>
      <c r="M74" s="112">
        <v>34240</v>
      </c>
      <c r="N74" s="112">
        <v>34240</v>
      </c>
      <c r="O74" s="112">
        <v>34240</v>
      </c>
      <c r="P74" s="112">
        <v>34240</v>
      </c>
      <c r="Q74" s="112">
        <v>17087.150000000001</v>
      </c>
      <c r="R74" s="112"/>
      <c r="S74" s="112"/>
      <c r="T74" s="112"/>
      <c r="U74" s="112"/>
      <c r="V74" s="112"/>
      <c r="W74" s="112"/>
      <c r="X74" s="112"/>
      <c r="Y74" s="114">
        <f t="shared" ref="Y74:Y127" si="2">SUM(J74:X74)</f>
        <v>256767.15</v>
      </c>
    </row>
    <row r="75" spans="1:25" s="115" customFormat="1" x14ac:dyDescent="0.2">
      <c r="A75" s="363"/>
      <c r="B75" s="116" t="s">
        <v>589</v>
      </c>
      <c r="C75" s="365"/>
      <c r="D75" s="365"/>
      <c r="E75" s="378"/>
      <c r="F75" s="117" t="s">
        <v>567</v>
      </c>
      <c r="G75" s="130">
        <v>2.8800000000000002E-3</v>
      </c>
      <c r="H75" s="143">
        <v>2199.4699999999998</v>
      </c>
      <c r="I75" s="119">
        <v>1441.07</v>
      </c>
      <c r="J75" s="140">
        <v>900</v>
      </c>
      <c r="K75" s="140">
        <v>995</v>
      </c>
      <c r="L75" s="121">
        <v>930</v>
      </c>
      <c r="M75" s="121">
        <v>755</v>
      </c>
      <c r="N75" s="121">
        <v>585</v>
      </c>
      <c r="O75" s="121">
        <v>410</v>
      </c>
      <c r="P75" s="121">
        <v>235</v>
      </c>
      <c r="Q75" s="121">
        <v>65</v>
      </c>
      <c r="R75" s="120"/>
      <c r="S75" s="120"/>
      <c r="T75" s="120"/>
      <c r="U75" s="120"/>
      <c r="V75" s="120"/>
      <c r="W75" s="120"/>
      <c r="X75" s="120"/>
      <c r="Y75" s="122">
        <f t="shared" si="2"/>
        <v>4875</v>
      </c>
    </row>
    <row r="76" spans="1:25" s="115" customFormat="1" ht="12.75" customHeight="1" x14ac:dyDescent="0.2">
      <c r="A76" s="362">
        <v>35</v>
      </c>
      <c r="B76" s="153" t="s">
        <v>497</v>
      </c>
      <c r="C76" s="364" t="s">
        <v>570</v>
      </c>
      <c r="D76" s="364">
        <v>551</v>
      </c>
      <c r="E76" s="366">
        <v>250209.16</v>
      </c>
      <c r="F76" s="111" t="s">
        <v>590</v>
      </c>
      <c r="G76" s="297" t="s">
        <v>494</v>
      </c>
      <c r="H76" s="112">
        <v>22242.32</v>
      </c>
      <c r="I76" s="112">
        <v>22242.32</v>
      </c>
      <c r="J76" s="303">
        <v>22242.32</v>
      </c>
      <c r="K76" s="303">
        <v>22242.32</v>
      </c>
      <c r="L76" s="112">
        <v>22242.32</v>
      </c>
      <c r="M76" s="112">
        <v>22242.32</v>
      </c>
      <c r="N76" s="112">
        <v>22242.32</v>
      </c>
      <c r="O76" s="112">
        <v>22242.32</v>
      </c>
      <c r="P76" s="112">
        <v>22242.32</v>
      </c>
      <c r="Q76" s="112">
        <v>22242.32</v>
      </c>
      <c r="R76" s="112">
        <v>5543.63</v>
      </c>
      <c r="S76" s="112"/>
      <c r="T76" s="112"/>
      <c r="U76" s="112"/>
      <c r="V76" s="112"/>
      <c r="W76" s="112"/>
      <c r="X76" s="112"/>
      <c r="Y76" s="114">
        <f t="shared" si="2"/>
        <v>183482.19000000003</v>
      </c>
    </row>
    <row r="77" spans="1:25" s="115" customFormat="1" x14ac:dyDescent="0.2">
      <c r="A77" s="363"/>
      <c r="B77" s="154" t="s">
        <v>591</v>
      </c>
      <c r="C77" s="365"/>
      <c r="D77" s="365"/>
      <c r="E77" s="367"/>
      <c r="F77" s="117" t="s">
        <v>592</v>
      </c>
      <c r="G77" s="298">
        <v>2.8300000000000001E-3</v>
      </c>
      <c r="H77" s="143">
        <v>1469.33</v>
      </c>
      <c r="I77" s="119">
        <v>970.67</v>
      </c>
      <c r="J77" s="304">
        <v>555</v>
      </c>
      <c r="K77" s="304">
        <v>710</v>
      </c>
      <c r="L77" s="121">
        <v>690</v>
      </c>
      <c r="M77" s="121">
        <v>575</v>
      </c>
      <c r="N77" s="121">
        <v>465</v>
      </c>
      <c r="O77" s="121">
        <v>350</v>
      </c>
      <c r="P77" s="121">
        <v>240</v>
      </c>
      <c r="Q77" s="121">
        <v>125</v>
      </c>
      <c r="R77" s="121">
        <v>20</v>
      </c>
      <c r="S77" s="120"/>
      <c r="T77" s="120"/>
      <c r="U77" s="120"/>
      <c r="V77" s="120"/>
      <c r="W77" s="120"/>
      <c r="X77" s="120"/>
      <c r="Y77" s="122">
        <f t="shared" si="2"/>
        <v>3730</v>
      </c>
    </row>
    <row r="78" spans="1:25" s="115" customFormat="1" ht="12.75" customHeight="1" x14ac:dyDescent="0.2">
      <c r="A78" s="362">
        <v>36</v>
      </c>
      <c r="B78" s="153" t="s">
        <v>497</v>
      </c>
      <c r="C78" s="364" t="s">
        <v>564</v>
      </c>
      <c r="D78" s="364">
        <v>550</v>
      </c>
      <c r="E78" s="366">
        <v>76266.03</v>
      </c>
      <c r="F78" s="111" t="s">
        <v>590</v>
      </c>
      <c r="G78" s="153" t="s">
        <v>494</v>
      </c>
      <c r="H78" s="112">
        <v>6784.24</v>
      </c>
      <c r="I78" s="112">
        <v>6784.24</v>
      </c>
      <c r="J78" s="112">
        <v>6784.24</v>
      </c>
      <c r="K78" s="112">
        <v>6784.24</v>
      </c>
      <c r="L78" s="112">
        <v>6784.24</v>
      </c>
      <c r="M78" s="112">
        <v>6784.24</v>
      </c>
      <c r="N78" s="112">
        <v>6784.24</v>
      </c>
      <c r="O78" s="112">
        <v>6784.24</v>
      </c>
      <c r="P78" s="112">
        <v>6784.24</v>
      </c>
      <c r="Q78" s="112">
        <v>6784.24</v>
      </c>
      <c r="R78" s="112">
        <v>1639.38</v>
      </c>
      <c r="S78" s="112"/>
      <c r="T78" s="112"/>
      <c r="U78" s="112"/>
      <c r="V78" s="112"/>
      <c r="W78" s="112"/>
      <c r="X78" s="112"/>
      <c r="Y78" s="114">
        <f t="shared" si="2"/>
        <v>55913.299999999988</v>
      </c>
    </row>
    <row r="79" spans="1:25" s="115" customFormat="1" x14ac:dyDescent="0.2">
      <c r="A79" s="363"/>
      <c r="B79" s="154" t="s">
        <v>593</v>
      </c>
      <c r="C79" s="365"/>
      <c r="D79" s="365"/>
      <c r="E79" s="367"/>
      <c r="F79" s="117" t="s">
        <v>592</v>
      </c>
      <c r="G79" s="118">
        <v>2.8300000000000001E-3</v>
      </c>
      <c r="H79" s="143">
        <v>447.82</v>
      </c>
      <c r="I79" s="119">
        <v>295.98</v>
      </c>
      <c r="J79" s="121">
        <v>175</v>
      </c>
      <c r="K79" s="121">
        <v>220</v>
      </c>
      <c r="L79" s="121">
        <v>210</v>
      </c>
      <c r="M79" s="121">
        <v>175</v>
      </c>
      <c r="N79" s="121">
        <v>145</v>
      </c>
      <c r="O79" s="121">
        <v>110</v>
      </c>
      <c r="P79" s="121">
        <v>75</v>
      </c>
      <c r="Q79" s="121">
        <v>40</v>
      </c>
      <c r="R79" s="121">
        <v>10</v>
      </c>
      <c r="S79" s="120"/>
      <c r="T79" s="120"/>
      <c r="U79" s="120"/>
      <c r="V79" s="120"/>
      <c r="W79" s="120"/>
      <c r="X79" s="120"/>
      <c r="Y79" s="122">
        <f t="shared" si="2"/>
        <v>1160</v>
      </c>
    </row>
    <row r="80" spans="1:25" s="115" customFormat="1" ht="12.75" customHeight="1" x14ac:dyDescent="0.2">
      <c r="A80" s="362">
        <v>37</v>
      </c>
      <c r="B80" s="110" t="s">
        <v>497</v>
      </c>
      <c r="C80" s="364" t="s">
        <v>594</v>
      </c>
      <c r="D80" s="364">
        <v>552</v>
      </c>
      <c r="E80" s="366">
        <v>158629.16</v>
      </c>
      <c r="F80" s="111" t="s">
        <v>595</v>
      </c>
      <c r="G80" s="153" t="s">
        <v>494</v>
      </c>
      <c r="H80" s="112">
        <v>14103.52</v>
      </c>
      <c r="I80" s="112">
        <v>14103.52</v>
      </c>
      <c r="J80" s="112">
        <v>14103.52</v>
      </c>
      <c r="K80" s="112">
        <v>14103.52</v>
      </c>
      <c r="L80" s="112">
        <v>14103.52</v>
      </c>
      <c r="M80" s="112">
        <v>14103.52</v>
      </c>
      <c r="N80" s="112">
        <v>14103.52</v>
      </c>
      <c r="O80" s="112">
        <v>14103.52</v>
      </c>
      <c r="P80" s="112">
        <v>14103.52</v>
      </c>
      <c r="Q80" s="112">
        <v>14103.52</v>
      </c>
      <c r="R80" s="112">
        <v>3490.46</v>
      </c>
      <c r="S80" s="112"/>
      <c r="T80" s="112"/>
      <c r="U80" s="112"/>
      <c r="V80" s="112"/>
      <c r="W80" s="112"/>
      <c r="X80" s="112"/>
      <c r="Y80" s="114">
        <f t="shared" si="2"/>
        <v>116318.62000000002</v>
      </c>
    </row>
    <row r="81" spans="1:25" s="115" customFormat="1" x14ac:dyDescent="0.2">
      <c r="A81" s="363"/>
      <c r="B81" s="116" t="s">
        <v>596</v>
      </c>
      <c r="C81" s="365"/>
      <c r="D81" s="365"/>
      <c r="E81" s="367"/>
      <c r="F81" s="117" t="s">
        <v>592</v>
      </c>
      <c r="G81" s="118">
        <v>3.5300000000000002E-3</v>
      </c>
      <c r="H81" s="143">
        <v>751.78</v>
      </c>
      <c r="I81" s="119">
        <v>508.58</v>
      </c>
      <c r="J81" s="121">
        <v>455</v>
      </c>
      <c r="K81" s="121">
        <v>510</v>
      </c>
      <c r="L81" s="121">
        <v>440</v>
      </c>
      <c r="M81" s="121">
        <v>365</v>
      </c>
      <c r="N81" s="121">
        <v>295</v>
      </c>
      <c r="O81" s="121">
        <v>225</v>
      </c>
      <c r="P81" s="121">
        <v>150</v>
      </c>
      <c r="Q81" s="121">
        <v>80</v>
      </c>
      <c r="R81" s="121">
        <v>15</v>
      </c>
      <c r="S81" s="120"/>
      <c r="T81" s="120"/>
      <c r="U81" s="120"/>
      <c r="V81" s="120"/>
      <c r="W81" s="120"/>
      <c r="X81" s="120"/>
      <c r="Y81" s="122">
        <f t="shared" si="2"/>
        <v>2535</v>
      </c>
    </row>
    <row r="82" spans="1:25" s="115" customFormat="1" ht="12.75" customHeight="1" x14ac:dyDescent="0.2">
      <c r="A82" s="354">
        <v>38</v>
      </c>
      <c r="B82" s="123" t="s">
        <v>497</v>
      </c>
      <c r="C82" s="358" t="s">
        <v>597</v>
      </c>
      <c r="D82" s="358">
        <v>553</v>
      </c>
      <c r="E82" s="377">
        <v>107926.42</v>
      </c>
      <c r="F82" s="139" t="s">
        <v>598</v>
      </c>
      <c r="G82" s="155" t="s">
        <v>494</v>
      </c>
      <c r="H82" s="125">
        <v>9595.84</v>
      </c>
      <c r="I82" s="125">
        <v>9595.84</v>
      </c>
      <c r="J82" s="125">
        <v>9595.84</v>
      </c>
      <c r="K82" s="125">
        <v>9595.84</v>
      </c>
      <c r="L82" s="125">
        <v>9595.84</v>
      </c>
      <c r="M82" s="125">
        <v>9595.84</v>
      </c>
      <c r="N82" s="125">
        <v>9595.84</v>
      </c>
      <c r="O82" s="125">
        <v>9595.84</v>
      </c>
      <c r="P82" s="125">
        <v>9595.84</v>
      </c>
      <c r="Q82" s="125">
        <v>9595.84</v>
      </c>
      <c r="R82" s="125">
        <v>2372.17</v>
      </c>
      <c r="S82" s="125"/>
      <c r="T82" s="125"/>
      <c r="U82" s="125"/>
      <c r="V82" s="125"/>
      <c r="W82" s="125"/>
      <c r="X82" s="125"/>
      <c r="Y82" s="127">
        <f t="shared" si="2"/>
        <v>79138.889999999985</v>
      </c>
    </row>
    <row r="83" spans="1:25" s="115" customFormat="1" x14ac:dyDescent="0.2">
      <c r="A83" s="355"/>
      <c r="B83" s="128" t="s">
        <v>599</v>
      </c>
      <c r="C83" s="359"/>
      <c r="D83" s="359"/>
      <c r="E83" s="378"/>
      <c r="F83" s="129" t="s">
        <v>592</v>
      </c>
      <c r="G83" s="130">
        <v>3.5300000000000002E-3</v>
      </c>
      <c r="H83" s="131">
        <v>511.49</v>
      </c>
      <c r="I83" s="132">
        <v>346.04</v>
      </c>
      <c r="J83" s="140">
        <v>310</v>
      </c>
      <c r="K83" s="140">
        <v>345</v>
      </c>
      <c r="L83" s="140">
        <v>300</v>
      </c>
      <c r="M83" s="140">
        <v>250</v>
      </c>
      <c r="N83" s="140">
        <v>200</v>
      </c>
      <c r="O83" s="140">
        <v>150</v>
      </c>
      <c r="P83" s="140">
        <v>105</v>
      </c>
      <c r="Q83" s="140">
        <v>55</v>
      </c>
      <c r="R83" s="140">
        <v>10</v>
      </c>
      <c r="S83" s="147"/>
      <c r="T83" s="147"/>
      <c r="U83" s="147"/>
      <c r="V83" s="147"/>
      <c r="W83" s="147"/>
      <c r="X83" s="147"/>
      <c r="Y83" s="134">
        <f t="shared" si="2"/>
        <v>1725</v>
      </c>
    </row>
    <row r="84" spans="1:25" s="115" customFormat="1" ht="12.75" customHeight="1" x14ac:dyDescent="0.2">
      <c r="A84" s="362">
        <v>39</v>
      </c>
      <c r="B84" s="110" t="s">
        <v>497</v>
      </c>
      <c r="C84" s="364" t="s">
        <v>600</v>
      </c>
      <c r="D84" s="364">
        <v>558</v>
      </c>
      <c r="E84" s="366">
        <v>296887.89</v>
      </c>
      <c r="F84" s="146" t="s">
        <v>601</v>
      </c>
      <c r="G84" s="153" t="s">
        <v>494</v>
      </c>
      <c r="H84" s="112">
        <v>26391.439999999999</v>
      </c>
      <c r="I84" s="112">
        <v>26391.439999999999</v>
      </c>
      <c r="J84" s="112">
        <v>26391.439999999999</v>
      </c>
      <c r="K84" s="112">
        <v>26391.439999999999</v>
      </c>
      <c r="L84" s="112">
        <v>26391.439999999999</v>
      </c>
      <c r="M84" s="112">
        <v>26391.439999999999</v>
      </c>
      <c r="N84" s="112">
        <v>26391.439999999999</v>
      </c>
      <c r="O84" s="112">
        <v>26391.439999999999</v>
      </c>
      <c r="P84" s="112">
        <v>26391.439999999999</v>
      </c>
      <c r="Q84" s="112">
        <v>26391.439999999999</v>
      </c>
      <c r="R84" s="112">
        <v>6582.07</v>
      </c>
      <c r="S84" s="112"/>
      <c r="T84" s="112"/>
      <c r="U84" s="112"/>
      <c r="V84" s="112"/>
      <c r="W84" s="112"/>
      <c r="X84" s="112"/>
      <c r="Y84" s="114">
        <f t="shared" si="2"/>
        <v>217713.59</v>
      </c>
    </row>
    <row r="85" spans="1:25" s="115" customFormat="1" x14ac:dyDescent="0.2">
      <c r="A85" s="363"/>
      <c r="B85" s="116" t="s">
        <v>602</v>
      </c>
      <c r="C85" s="365"/>
      <c r="D85" s="365"/>
      <c r="E85" s="367"/>
      <c r="F85" s="150">
        <v>45371</v>
      </c>
      <c r="G85" s="118">
        <v>3.5300000000000002E-3</v>
      </c>
      <c r="H85" s="143">
        <v>1407.07</v>
      </c>
      <c r="I85" s="119">
        <v>951.86</v>
      </c>
      <c r="J85" s="121">
        <v>845</v>
      </c>
      <c r="K85" s="121">
        <v>950</v>
      </c>
      <c r="L85" s="121">
        <v>820</v>
      </c>
      <c r="M85" s="121">
        <v>685</v>
      </c>
      <c r="N85" s="121">
        <v>550</v>
      </c>
      <c r="O85" s="121">
        <v>415</v>
      </c>
      <c r="P85" s="121">
        <v>280</v>
      </c>
      <c r="Q85" s="121">
        <v>150</v>
      </c>
      <c r="R85" s="121">
        <v>25</v>
      </c>
      <c r="S85" s="120"/>
      <c r="T85" s="120"/>
      <c r="U85" s="120"/>
      <c r="V85" s="120"/>
      <c r="W85" s="120"/>
      <c r="X85" s="120"/>
      <c r="Y85" s="122">
        <f t="shared" si="2"/>
        <v>4720</v>
      </c>
    </row>
    <row r="86" spans="1:25" s="115" customFormat="1" ht="12.75" customHeight="1" x14ac:dyDescent="0.2">
      <c r="A86" s="354">
        <v>40</v>
      </c>
      <c r="B86" s="123" t="s">
        <v>497</v>
      </c>
      <c r="C86" s="358" t="s">
        <v>584</v>
      </c>
      <c r="D86" s="358">
        <v>554</v>
      </c>
      <c r="E86" s="377">
        <v>369101.98</v>
      </c>
      <c r="F86" s="124" t="s">
        <v>603</v>
      </c>
      <c r="G86" s="155" t="s">
        <v>494</v>
      </c>
      <c r="H86" s="125">
        <v>32811.440000000002</v>
      </c>
      <c r="I86" s="125">
        <v>32811.440000000002</v>
      </c>
      <c r="J86" s="125">
        <v>32811.440000000002</v>
      </c>
      <c r="K86" s="125">
        <v>32811.440000000002</v>
      </c>
      <c r="L86" s="125">
        <v>32811.440000000002</v>
      </c>
      <c r="M86" s="125">
        <v>32811.440000000002</v>
      </c>
      <c r="N86" s="125">
        <v>32811.440000000002</v>
      </c>
      <c r="O86" s="125">
        <v>32811.440000000002</v>
      </c>
      <c r="P86" s="125">
        <v>32811.440000000002</v>
      </c>
      <c r="Q86" s="125">
        <v>32811.440000000002</v>
      </c>
      <c r="R86" s="125">
        <v>8176.16</v>
      </c>
      <c r="S86" s="125"/>
      <c r="T86" s="125"/>
      <c r="U86" s="125"/>
      <c r="V86" s="125"/>
      <c r="W86" s="125"/>
      <c r="X86" s="125"/>
      <c r="Y86" s="127">
        <f t="shared" si="2"/>
        <v>270667.68</v>
      </c>
    </row>
    <row r="87" spans="1:25" s="115" customFormat="1" x14ac:dyDescent="0.2">
      <c r="A87" s="355"/>
      <c r="B87" s="128" t="s">
        <v>604</v>
      </c>
      <c r="C87" s="359"/>
      <c r="D87" s="359"/>
      <c r="E87" s="378"/>
      <c r="F87" s="144">
        <v>45371</v>
      </c>
      <c r="G87" s="130">
        <v>3.5300000000000002E-3</v>
      </c>
      <c r="H87" s="131">
        <v>1749.32</v>
      </c>
      <c r="I87" s="132">
        <v>1183.4100000000001</v>
      </c>
      <c r="J87" s="140">
        <v>1050</v>
      </c>
      <c r="K87" s="140">
        <v>1185</v>
      </c>
      <c r="L87" s="140">
        <v>1015</v>
      </c>
      <c r="M87" s="140">
        <v>850</v>
      </c>
      <c r="N87" s="140">
        <v>685</v>
      </c>
      <c r="O87" s="140">
        <v>515</v>
      </c>
      <c r="P87" s="140">
        <v>350</v>
      </c>
      <c r="Q87" s="140">
        <v>185</v>
      </c>
      <c r="R87" s="140">
        <v>30</v>
      </c>
      <c r="S87" s="147"/>
      <c r="T87" s="147"/>
      <c r="U87" s="147"/>
      <c r="V87" s="147"/>
      <c r="W87" s="147"/>
      <c r="X87" s="147"/>
      <c r="Y87" s="134">
        <f t="shared" si="2"/>
        <v>5865</v>
      </c>
    </row>
    <row r="88" spans="1:25" s="115" customFormat="1" ht="12.75" customHeight="1" x14ac:dyDescent="0.2">
      <c r="A88" s="362">
        <v>41</v>
      </c>
      <c r="B88" s="110" t="s">
        <v>497</v>
      </c>
      <c r="C88" s="364" t="s">
        <v>605</v>
      </c>
      <c r="D88" s="364">
        <v>555</v>
      </c>
      <c r="E88" s="366">
        <v>560799.54</v>
      </c>
      <c r="F88" s="146" t="s">
        <v>603</v>
      </c>
      <c r="G88" s="153" t="s">
        <v>494</v>
      </c>
      <c r="H88" s="112">
        <v>49851.72</v>
      </c>
      <c r="I88" s="112">
        <v>49851.72</v>
      </c>
      <c r="J88" s="112">
        <v>49851.72</v>
      </c>
      <c r="K88" s="112">
        <v>49851.72</v>
      </c>
      <c r="L88" s="112">
        <v>49851.72</v>
      </c>
      <c r="M88" s="112">
        <v>49851.72</v>
      </c>
      <c r="N88" s="112">
        <v>49851.72</v>
      </c>
      <c r="O88" s="112">
        <v>49851.72</v>
      </c>
      <c r="P88" s="112">
        <v>49851.72</v>
      </c>
      <c r="Q88" s="112">
        <v>49851.72</v>
      </c>
      <c r="R88" s="112">
        <v>12430.6</v>
      </c>
      <c r="S88" s="112"/>
      <c r="T88" s="112"/>
      <c r="U88" s="112"/>
      <c r="V88" s="112"/>
      <c r="W88" s="112"/>
      <c r="X88" s="112"/>
      <c r="Y88" s="114">
        <f t="shared" si="2"/>
        <v>411244.36</v>
      </c>
    </row>
    <row r="89" spans="1:25" s="115" customFormat="1" x14ac:dyDescent="0.2">
      <c r="A89" s="363"/>
      <c r="B89" s="116" t="s">
        <v>606</v>
      </c>
      <c r="C89" s="365"/>
      <c r="D89" s="365"/>
      <c r="E89" s="367"/>
      <c r="F89" s="150">
        <v>45371</v>
      </c>
      <c r="G89" s="118">
        <v>3.5300000000000002E-3</v>
      </c>
      <c r="H89" s="143">
        <v>2657.84</v>
      </c>
      <c r="I89" s="119">
        <v>1798.03</v>
      </c>
      <c r="J89" s="121">
        <v>1595</v>
      </c>
      <c r="K89" s="121">
        <v>1795</v>
      </c>
      <c r="L89" s="121">
        <v>1540</v>
      </c>
      <c r="M89" s="121">
        <v>1290</v>
      </c>
      <c r="N89" s="121">
        <v>1040</v>
      </c>
      <c r="O89" s="121">
        <v>785</v>
      </c>
      <c r="P89" s="121">
        <v>530</v>
      </c>
      <c r="Q89" s="121">
        <v>280</v>
      </c>
      <c r="R89" s="121">
        <v>45</v>
      </c>
      <c r="S89" s="120"/>
      <c r="T89" s="120"/>
      <c r="U89" s="120"/>
      <c r="V89" s="120"/>
      <c r="W89" s="120"/>
      <c r="X89" s="120"/>
      <c r="Y89" s="122">
        <f t="shared" si="2"/>
        <v>8900</v>
      </c>
    </row>
    <row r="90" spans="1:25" s="115" customFormat="1" ht="12.75" customHeight="1" x14ac:dyDescent="0.2">
      <c r="A90" s="354">
        <v>42</v>
      </c>
      <c r="B90" s="123" t="s">
        <v>497</v>
      </c>
      <c r="C90" s="358" t="s">
        <v>607</v>
      </c>
      <c r="D90" s="358">
        <v>568</v>
      </c>
      <c r="E90" s="377">
        <v>33093.08</v>
      </c>
      <c r="F90" s="139" t="s">
        <v>608</v>
      </c>
      <c r="G90" s="155" t="s">
        <v>494</v>
      </c>
      <c r="H90" s="125">
        <v>3153.08</v>
      </c>
      <c r="I90" s="125">
        <v>3153.08</v>
      </c>
      <c r="J90" s="125">
        <v>3153.08</v>
      </c>
      <c r="K90" s="125">
        <v>3153.08</v>
      </c>
      <c r="L90" s="125">
        <v>3153.08</v>
      </c>
      <c r="M90" s="125">
        <v>3153.08</v>
      </c>
      <c r="N90" s="125">
        <v>3153.08</v>
      </c>
      <c r="O90" s="125">
        <v>3153.08</v>
      </c>
      <c r="P90" s="125">
        <v>3153.08</v>
      </c>
      <c r="Q90" s="125">
        <v>3153.08</v>
      </c>
      <c r="R90" s="125">
        <v>1562.28</v>
      </c>
      <c r="S90" s="125"/>
      <c r="T90" s="125"/>
      <c r="U90" s="125"/>
      <c r="V90" s="125"/>
      <c r="W90" s="125"/>
      <c r="X90" s="125"/>
      <c r="Y90" s="127">
        <f t="shared" si="2"/>
        <v>26786.92</v>
      </c>
    </row>
    <row r="91" spans="1:25" s="115" customFormat="1" x14ac:dyDescent="0.2">
      <c r="A91" s="355"/>
      <c r="B91" s="128" t="s">
        <v>609</v>
      </c>
      <c r="C91" s="359"/>
      <c r="D91" s="359"/>
      <c r="E91" s="378"/>
      <c r="F91" s="129" t="s">
        <v>610</v>
      </c>
      <c r="G91" s="130">
        <v>3.8E-3</v>
      </c>
      <c r="H91" s="131">
        <v>204.86</v>
      </c>
      <c r="I91" s="132">
        <v>137.22999999999999</v>
      </c>
      <c r="J91" s="140">
        <v>105</v>
      </c>
      <c r="K91" s="140">
        <v>120</v>
      </c>
      <c r="L91" s="140">
        <v>105</v>
      </c>
      <c r="M91" s="140">
        <v>85</v>
      </c>
      <c r="N91" s="140">
        <v>70</v>
      </c>
      <c r="O91" s="140">
        <v>55</v>
      </c>
      <c r="P91" s="140">
        <v>40</v>
      </c>
      <c r="Q91" s="140">
        <v>25</v>
      </c>
      <c r="R91" s="140">
        <v>10</v>
      </c>
      <c r="S91" s="147"/>
      <c r="T91" s="147"/>
      <c r="U91" s="147"/>
      <c r="V91" s="147"/>
      <c r="W91" s="147"/>
      <c r="X91" s="147"/>
      <c r="Y91" s="134">
        <f t="shared" si="2"/>
        <v>615</v>
      </c>
    </row>
    <row r="92" spans="1:25" s="115" customFormat="1" ht="12.75" customHeight="1" x14ac:dyDescent="0.2">
      <c r="A92" s="362">
        <v>43</v>
      </c>
      <c r="B92" s="110" t="s">
        <v>497</v>
      </c>
      <c r="C92" s="364" t="s">
        <v>611</v>
      </c>
      <c r="D92" s="364">
        <v>567</v>
      </c>
      <c r="E92" s="366">
        <v>313031.8</v>
      </c>
      <c r="F92" s="111" t="s">
        <v>608</v>
      </c>
      <c r="G92" s="151" t="s">
        <v>494</v>
      </c>
      <c r="H92" s="112">
        <v>27825.68</v>
      </c>
      <c r="I92" s="112">
        <v>27825.68</v>
      </c>
      <c r="J92" s="112">
        <v>27825.68</v>
      </c>
      <c r="K92" s="112">
        <v>27825.68</v>
      </c>
      <c r="L92" s="112">
        <v>27825.68</v>
      </c>
      <c r="M92" s="112">
        <v>27825.68</v>
      </c>
      <c r="N92" s="112">
        <v>27825.68</v>
      </c>
      <c r="O92" s="112">
        <v>27825.68</v>
      </c>
      <c r="P92" s="112">
        <v>27825.68</v>
      </c>
      <c r="Q92" s="112">
        <v>27825.68</v>
      </c>
      <c r="R92" s="112">
        <v>20862.16</v>
      </c>
      <c r="S92" s="112"/>
      <c r="T92" s="112"/>
      <c r="U92" s="112"/>
      <c r="V92" s="112"/>
      <c r="W92" s="112"/>
      <c r="X92" s="112"/>
      <c r="Y92" s="114">
        <f t="shared" si="2"/>
        <v>243467.59999999998</v>
      </c>
    </row>
    <row r="93" spans="1:25" s="115" customFormat="1" x14ac:dyDescent="0.2">
      <c r="A93" s="363"/>
      <c r="B93" s="116" t="s">
        <v>612</v>
      </c>
      <c r="C93" s="365"/>
      <c r="D93" s="365"/>
      <c r="E93" s="367"/>
      <c r="F93" s="117" t="s">
        <v>613</v>
      </c>
      <c r="G93" s="118">
        <v>2.8800000000000002E-3</v>
      </c>
      <c r="H93" s="143">
        <v>2026.51</v>
      </c>
      <c r="I93" s="119">
        <v>1346.04</v>
      </c>
      <c r="J93" s="121">
        <v>830</v>
      </c>
      <c r="K93" s="121">
        <v>950</v>
      </c>
      <c r="L93" s="121">
        <v>930</v>
      </c>
      <c r="M93" s="121">
        <v>790</v>
      </c>
      <c r="N93" s="121">
        <v>650</v>
      </c>
      <c r="O93" s="121">
        <v>510</v>
      </c>
      <c r="P93" s="121">
        <v>370</v>
      </c>
      <c r="Q93" s="121">
        <v>225</v>
      </c>
      <c r="R93" s="121">
        <v>85</v>
      </c>
      <c r="S93" s="120"/>
      <c r="T93" s="120"/>
      <c r="U93" s="120"/>
      <c r="V93" s="120"/>
      <c r="W93" s="120"/>
      <c r="X93" s="120"/>
      <c r="Y93" s="122">
        <f t="shared" si="2"/>
        <v>5340</v>
      </c>
    </row>
    <row r="94" spans="1:25" s="115" customFormat="1" x14ac:dyDescent="0.2">
      <c r="A94" s="354">
        <v>44</v>
      </c>
      <c r="B94" s="123" t="s">
        <v>497</v>
      </c>
      <c r="C94" s="358" t="s">
        <v>605</v>
      </c>
      <c r="D94" s="358" t="s">
        <v>614</v>
      </c>
      <c r="E94" s="377">
        <v>3304011.86</v>
      </c>
      <c r="F94" s="139" t="s">
        <v>615</v>
      </c>
      <c r="G94" s="152" t="s">
        <v>494</v>
      </c>
      <c r="H94" s="125">
        <v>209685.76000000001</v>
      </c>
      <c r="I94" s="125">
        <v>209685.76000000001</v>
      </c>
      <c r="J94" s="125">
        <v>209685.76000000001</v>
      </c>
      <c r="K94" s="125">
        <v>209685.76000000001</v>
      </c>
      <c r="L94" s="125">
        <v>209685.76000000001</v>
      </c>
      <c r="M94" s="125">
        <v>209685.76000000001</v>
      </c>
      <c r="N94" s="125">
        <v>209685.76000000001</v>
      </c>
      <c r="O94" s="125">
        <v>209685.76000000001</v>
      </c>
      <c r="P94" s="125">
        <v>209685.76000000001</v>
      </c>
      <c r="Q94" s="125">
        <v>209685.76000000001</v>
      </c>
      <c r="R94" s="125">
        <v>209685.76000000001</v>
      </c>
      <c r="S94" s="125">
        <v>209685.76000000001</v>
      </c>
      <c r="T94" s="125">
        <v>209685.76000000001</v>
      </c>
      <c r="U94" s="125">
        <v>209685.76000000001</v>
      </c>
      <c r="V94" s="125">
        <v>209685.76000000001</v>
      </c>
      <c r="W94" s="125">
        <v>157302.59</v>
      </c>
      <c r="X94" s="125"/>
      <c r="Y94" s="127">
        <f t="shared" si="2"/>
        <v>2883217.4699999997</v>
      </c>
    </row>
    <row r="95" spans="1:25" s="115" customFormat="1" x14ac:dyDescent="0.2">
      <c r="A95" s="355"/>
      <c r="B95" s="128" t="s">
        <v>616</v>
      </c>
      <c r="C95" s="359"/>
      <c r="D95" s="359"/>
      <c r="E95" s="378"/>
      <c r="F95" s="129" t="s">
        <v>617</v>
      </c>
      <c r="G95" s="130">
        <v>2.8800000000000002E-3</v>
      </c>
      <c r="H95" s="131">
        <v>22393.360000000001</v>
      </c>
      <c r="I95" s="132">
        <v>15403.51</v>
      </c>
      <c r="J95" s="140">
        <v>9835</v>
      </c>
      <c r="K95" s="140">
        <v>11920</v>
      </c>
      <c r="L95" s="140">
        <v>12330</v>
      </c>
      <c r="M95" s="140">
        <v>11265</v>
      </c>
      <c r="N95" s="140">
        <v>10230</v>
      </c>
      <c r="O95" s="140">
        <v>9140</v>
      </c>
      <c r="P95" s="140">
        <v>8075</v>
      </c>
      <c r="Q95" s="140">
        <v>7015</v>
      </c>
      <c r="R95" s="140">
        <v>5965</v>
      </c>
      <c r="S95" s="140">
        <v>4890</v>
      </c>
      <c r="T95" s="140">
        <v>3825</v>
      </c>
      <c r="U95" s="140">
        <v>2760</v>
      </c>
      <c r="V95" s="140">
        <v>1705</v>
      </c>
      <c r="W95" s="140">
        <v>635</v>
      </c>
      <c r="X95" s="140"/>
      <c r="Y95" s="134">
        <f t="shared" si="2"/>
        <v>99590</v>
      </c>
    </row>
    <row r="96" spans="1:25" s="115" customFormat="1" ht="12.75" customHeight="1" x14ac:dyDescent="0.2">
      <c r="A96" s="362">
        <v>45</v>
      </c>
      <c r="B96" s="110" t="s">
        <v>497</v>
      </c>
      <c r="C96" s="364" t="s">
        <v>568</v>
      </c>
      <c r="D96" s="364">
        <v>556</v>
      </c>
      <c r="E96" s="366">
        <v>115461.78</v>
      </c>
      <c r="F96" s="381" t="s">
        <v>618</v>
      </c>
      <c r="G96" s="151" t="s">
        <v>494</v>
      </c>
      <c r="H96" s="112">
        <v>10267.44</v>
      </c>
      <c r="I96" s="112">
        <v>10267.44</v>
      </c>
      <c r="J96" s="112">
        <v>10267.44</v>
      </c>
      <c r="K96" s="112">
        <v>10267.44</v>
      </c>
      <c r="L96" s="112">
        <v>10267.44</v>
      </c>
      <c r="M96" s="112">
        <v>10267.44</v>
      </c>
      <c r="N96" s="112">
        <v>10267.44</v>
      </c>
      <c r="O96" s="112">
        <v>10267.44</v>
      </c>
      <c r="P96" s="112">
        <v>10267.44</v>
      </c>
      <c r="Q96" s="112">
        <v>10267.44</v>
      </c>
      <c r="R96" s="112">
        <v>2519.94</v>
      </c>
      <c r="S96" s="112"/>
      <c r="T96" s="112"/>
      <c r="U96" s="112"/>
      <c r="V96" s="112"/>
      <c r="W96" s="112"/>
      <c r="X96" s="112"/>
      <c r="Y96" s="114">
        <f t="shared" si="2"/>
        <v>84659.46</v>
      </c>
    </row>
    <row r="97" spans="1:25" s="115" customFormat="1" x14ac:dyDescent="0.2">
      <c r="A97" s="363"/>
      <c r="B97" s="116" t="s">
        <v>619</v>
      </c>
      <c r="C97" s="365"/>
      <c r="D97" s="365"/>
      <c r="E97" s="367"/>
      <c r="F97" s="382"/>
      <c r="G97" s="118">
        <v>2.9499999999999999E-3</v>
      </c>
      <c r="H97" s="143">
        <v>555.84</v>
      </c>
      <c r="I97" s="119">
        <v>366.03</v>
      </c>
      <c r="J97" s="121">
        <v>295</v>
      </c>
      <c r="K97" s="121">
        <v>370</v>
      </c>
      <c r="L97" s="121">
        <v>320</v>
      </c>
      <c r="M97" s="121">
        <v>265</v>
      </c>
      <c r="N97" s="121">
        <v>215</v>
      </c>
      <c r="O97" s="121">
        <v>165</v>
      </c>
      <c r="P97" s="121">
        <v>110</v>
      </c>
      <c r="Q97" s="121">
        <v>60</v>
      </c>
      <c r="R97" s="121">
        <v>10</v>
      </c>
      <c r="S97" s="120"/>
      <c r="T97" s="120"/>
      <c r="U97" s="120"/>
      <c r="V97" s="120"/>
      <c r="W97" s="120"/>
      <c r="X97" s="120"/>
      <c r="Y97" s="122">
        <f t="shared" si="2"/>
        <v>1810</v>
      </c>
    </row>
    <row r="98" spans="1:25" s="115" customFormat="1" ht="12.75" customHeight="1" x14ac:dyDescent="0.2">
      <c r="A98" s="354">
        <v>46</v>
      </c>
      <c r="B98" s="123" t="s">
        <v>497</v>
      </c>
      <c r="C98" s="358" t="s">
        <v>587</v>
      </c>
      <c r="D98" s="358">
        <v>560</v>
      </c>
      <c r="E98" s="377">
        <v>779949.97</v>
      </c>
      <c r="F98" s="383" t="s">
        <v>620</v>
      </c>
      <c r="G98" s="152" t="s">
        <v>494</v>
      </c>
      <c r="H98" s="125">
        <v>51052.639999999999</v>
      </c>
      <c r="I98" s="125">
        <v>51052.639999999999</v>
      </c>
      <c r="J98" s="125">
        <v>51052.639999999999</v>
      </c>
      <c r="K98" s="125">
        <v>51052.639999999999</v>
      </c>
      <c r="L98" s="125">
        <v>51052.639999999999</v>
      </c>
      <c r="M98" s="125">
        <v>51052.639999999999</v>
      </c>
      <c r="N98" s="125">
        <v>51052.639999999999</v>
      </c>
      <c r="O98" s="125">
        <v>51052.639999999999</v>
      </c>
      <c r="P98" s="125">
        <v>51052.639999999999</v>
      </c>
      <c r="Q98" s="125">
        <v>51052.639999999999</v>
      </c>
      <c r="R98" s="125">
        <v>51052.639999999999</v>
      </c>
      <c r="S98" s="125">
        <v>51052.639999999999</v>
      </c>
      <c r="T98" s="125">
        <v>51052.639999999999</v>
      </c>
      <c r="U98" s="125">
        <v>51052.639999999999</v>
      </c>
      <c r="V98" s="125">
        <v>51052.639999999999</v>
      </c>
      <c r="W98" s="125">
        <v>12737.5</v>
      </c>
      <c r="X98" s="125"/>
      <c r="Y98" s="127">
        <f t="shared" si="2"/>
        <v>676421.82000000007</v>
      </c>
    </row>
    <row r="99" spans="1:25" s="115" customFormat="1" x14ac:dyDescent="0.2">
      <c r="A99" s="355"/>
      <c r="B99" s="128" t="s">
        <v>621</v>
      </c>
      <c r="C99" s="359"/>
      <c r="D99" s="359"/>
      <c r="E99" s="378"/>
      <c r="F99" s="384"/>
      <c r="G99" s="130">
        <v>4.0499999999999998E-3</v>
      </c>
      <c r="H99" s="131">
        <v>4233.03</v>
      </c>
      <c r="I99" s="132">
        <v>2687.07</v>
      </c>
      <c r="J99" s="140">
        <v>2915</v>
      </c>
      <c r="K99" s="140">
        <v>3130</v>
      </c>
      <c r="L99" s="140">
        <v>2875</v>
      </c>
      <c r="M99" s="140">
        <v>2615</v>
      </c>
      <c r="N99" s="140">
        <v>2360</v>
      </c>
      <c r="O99" s="140">
        <v>2095</v>
      </c>
      <c r="P99" s="140">
        <v>1840</v>
      </c>
      <c r="Q99" s="140">
        <v>1580</v>
      </c>
      <c r="R99" s="140">
        <v>1325</v>
      </c>
      <c r="S99" s="140">
        <v>1060</v>
      </c>
      <c r="T99" s="140">
        <v>805</v>
      </c>
      <c r="U99" s="140">
        <v>545</v>
      </c>
      <c r="V99" s="140">
        <v>285</v>
      </c>
      <c r="W99" s="140">
        <v>45</v>
      </c>
      <c r="X99" s="140"/>
      <c r="Y99" s="134">
        <f t="shared" si="2"/>
        <v>23475</v>
      </c>
    </row>
    <row r="100" spans="1:25" s="115" customFormat="1" ht="12.75" customHeight="1" x14ac:dyDescent="0.2">
      <c r="A100" s="362">
        <v>47</v>
      </c>
      <c r="B100" s="110" t="s">
        <v>497</v>
      </c>
      <c r="C100" s="364" t="s">
        <v>622</v>
      </c>
      <c r="D100" s="364">
        <v>561</v>
      </c>
      <c r="E100" s="366">
        <v>238645.9</v>
      </c>
      <c r="F100" s="381" t="s">
        <v>623</v>
      </c>
      <c r="G100" s="151" t="s">
        <v>494</v>
      </c>
      <c r="H100" s="112">
        <v>21212.16</v>
      </c>
      <c r="I100" s="112">
        <v>21212.16</v>
      </c>
      <c r="J100" s="112">
        <v>21212.16</v>
      </c>
      <c r="K100" s="112">
        <v>21212.16</v>
      </c>
      <c r="L100" s="112">
        <v>21212.16</v>
      </c>
      <c r="M100" s="112">
        <v>21212.16</v>
      </c>
      <c r="N100" s="112">
        <v>21212.16</v>
      </c>
      <c r="O100" s="112">
        <v>21212.16</v>
      </c>
      <c r="P100" s="112">
        <v>21212.16</v>
      </c>
      <c r="Q100" s="112">
        <v>21212.16</v>
      </c>
      <c r="R100" s="112">
        <v>5312.12</v>
      </c>
      <c r="S100" s="112"/>
      <c r="T100" s="112"/>
      <c r="U100" s="112"/>
      <c r="V100" s="112"/>
      <c r="W100" s="112"/>
      <c r="X100" s="112"/>
      <c r="Y100" s="114">
        <f t="shared" si="2"/>
        <v>175009.4</v>
      </c>
    </row>
    <row r="101" spans="1:25" s="115" customFormat="1" x14ac:dyDescent="0.2">
      <c r="A101" s="363"/>
      <c r="B101" s="116" t="s">
        <v>624</v>
      </c>
      <c r="C101" s="365"/>
      <c r="D101" s="365"/>
      <c r="E101" s="367"/>
      <c r="F101" s="382"/>
      <c r="G101" s="118">
        <v>4.0499999999999998E-3</v>
      </c>
      <c r="H101" s="143">
        <v>1179.6099999999999</v>
      </c>
      <c r="I101" s="119">
        <v>719.94</v>
      </c>
      <c r="J101" s="121">
        <v>750</v>
      </c>
      <c r="K101" s="121">
        <v>765</v>
      </c>
      <c r="L101" s="121">
        <v>660</v>
      </c>
      <c r="M101" s="121">
        <v>550</v>
      </c>
      <c r="N101" s="121">
        <v>445</v>
      </c>
      <c r="O101" s="121">
        <v>335</v>
      </c>
      <c r="P101" s="121">
        <v>225</v>
      </c>
      <c r="Q101" s="121">
        <v>120</v>
      </c>
      <c r="R101" s="121">
        <v>20</v>
      </c>
      <c r="S101" s="120"/>
      <c r="T101" s="120"/>
      <c r="U101" s="120"/>
      <c r="V101" s="120"/>
      <c r="W101" s="120"/>
      <c r="X101" s="120"/>
      <c r="Y101" s="122">
        <f t="shared" si="2"/>
        <v>3870</v>
      </c>
    </row>
    <row r="102" spans="1:25" s="115" customFormat="1" ht="12.75" customHeight="1" x14ac:dyDescent="0.2">
      <c r="A102" s="354">
        <v>48</v>
      </c>
      <c r="B102" s="123" t="s">
        <v>497</v>
      </c>
      <c r="C102" s="358" t="s">
        <v>578</v>
      </c>
      <c r="D102" s="358">
        <v>559</v>
      </c>
      <c r="E102" s="377">
        <v>600458.34</v>
      </c>
      <c r="F102" s="383" t="s">
        <v>625</v>
      </c>
      <c r="G102" s="152" t="s">
        <v>494</v>
      </c>
      <c r="H102" s="125">
        <v>39282.639999999999</v>
      </c>
      <c r="I102" s="125">
        <v>39282.639999999999</v>
      </c>
      <c r="J102" s="125">
        <v>39282.639999999999</v>
      </c>
      <c r="K102" s="125">
        <v>39282.639999999999</v>
      </c>
      <c r="L102" s="125">
        <v>39282.639999999999</v>
      </c>
      <c r="M102" s="125">
        <v>39282.639999999999</v>
      </c>
      <c r="N102" s="125">
        <v>39282.639999999999</v>
      </c>
      <c r="O102" s="125">
        <v>39282.639999999999</v>
      </c>
      <c r="P102" s="125">
        <v>39282.639999999999</v>
      </c>
      <c r="Q102" s="125">
        <v>39282.639999999999</v>
      </c>
      <c r="R102" s="125">
        <v>39282.639999999999</v>
      </c>
      <c r="S102" s="125">
        <v>39282.639999999999</v>
      </c>
      <c r="T102" s="125">
        <v>39282.639999999999</v>
      </c>
      <c r="U102" s="125">
        <v>39282.639999999999</v>
      </c>
      <c r="V102" s="125">
        <v>39282.400000000001</v>
      </c>
      <c r="W102" s="125">
        <v>9795.8799999999992</v>
      </c>
      <c r="X102" s="125"/>
      <c r="Y102" s="127">
        <f t="shared" si="2"/>
        <v>520469.96000000014</v>
      </c>
    </row>
    <row r="103" spans="1:25" s="115" customFormat="1" x14ac:dyDescent="0.2">
      <c r="A103" s="355"/>
      <c r="B103" s="128" t="s">
        <v>626</v>
      </c>
      <c r="C103" s="359"/>
      <c r="D103" s="359"/>
      <c r="E103" s="378"/>
      <c r="F103" s="384"/>
      <c r="G103" s="130">
        <v>3.2699999999999999E-3</v>
      </c>
      <c r="H103" s="131">
        <v>3257.68</v>
      </c>
      <c r="I103" s="132">
        <v>2697.23</v>
      </c>
      <c r="J103" s="140">
        <v>1940</v>
      </c>
      <c r="K103" s="140">
        <v>2410</v>
      </c>
      <c r="L103" s="140">
        <v>2210</v>
      </c>
      <c r="M103" s="140">
        <v>2015</v>
      </c>
      <c r="N103" s="140">
        <v>1820</v>
      </c>
      <c r="O103" s="140">
        <v>1615</v>
      </c>
      <c r="P103" s="140">
        <v>1415</v>
      </c>
      <c r="Q103" s="140">
        <v>1215</v>
      </c>
      <c r="R103" s="140">
        <v>1020</v>
      </c>
      <c r="S103" s="140">
        <v>820</v>
      </c>
      <c r="T103" s="140">
        <v>620</v>
      </c>
      <c r="U103" s="140">
        <v>420</v>
      </c>
      <c r="V103" s="140">
        <v>220</v>
      </c>
      <c r="W103" s="140">
        <v>35</v>
      </c>
      <c r="X103" s="140"/>
      <c r="Y103" s="134">
        <f t="shared" si="2"/>
        <v>17775</v>
      </c>
    </row>
    <row r="104" spans="1:25" s="115" customFormat="1" ht="12.75" customHeight="1" x14ac:dyDescent="0.2">
      <c r="A104" s="362">
        <v>49</v>
      </c>
      <c r="B104" s="110" t="s">
        <v>497</v>
      </c>
      <c r="C104" s="364" t="s">
        <v>627</v>
      </c>
      <c r="D104" s="364">
        <v>562</v>
      </c>
      <c r="E104" s="366">
        <v>183148.91</v>
      </c>
      <c r="F104" s="381" t="s">
        <v>628</v>
      </c>
      <c r="G104" s="151" t="s">
        <v>494</v>
      </c>
      <c r="H104" s="112">
        <v>16283.36</v>
      </c>
      <c r="I104" s="112">
        <v>16283.36</v>
      </c>
      <c r="J104" s="112">
        <v>16283.36</v>
      </c>
      <c r="K104" s="112">
        <v>16283.36</v>
      </c>
      <c r="L104" s="112">
        <v>16283.36</v>
      </c>
      <c r="M104" s="112">
        <v>16283.36</v>
      </c>
      <c r="N104" s="112">
        <v>16283.36</v>
      </c>
      <c r="O104" s="112">
        <v>16283.36</v>
      </c>
      <c r="P104" s="112">
        <v>16283.36</v>
      </c>
      <c r="Q104" s="112">
        <v>16283.36</v>
      </c>
      <c r="R104" s="112">
        <v>4031.97</v>
      </c>
      <c r="S104" s="112"/>
      <c r="T104" s="112"/>
      <c r="U104" s="112"/>
      <c r="V104" s="112"/>
      <c r="W104" s="112"/>
      <c r="X104" s="112"/>
      <c r="Y104" s="114">
        <f t="shared" si="2"/>
        <v>134298.85</v>
      </c>
    </row>
    <row r="105" spans="1:25" s="115" customFormat="1" x14ac:dyDescent="0.2">
      <c r="A105" s="363"/>
      <c r="B105" s="116" t="s">
        <v>629</v>
      </c>
      <c r="C105" s="365"/>
      <c r="D105" s="365"/>
      <c r="E105" s="367"/>
      <c r="F105" s="382"/>
      <c r="G105" s="118">
        <v>4.0499999999999998E-3</v>
      </c>
      <c r="H105" s="143">
        <v>905.26</v>
      </c>
      <c r="I105" s="119">
        <v>552.49</v>
      </c>
      <c r="J105" s="121">
        <v>575</v>
      </c>
      <c r="K105" s="121">
        <v>585</v>
      </c>
      <c r="L105" s="121">
        <v>505</v>
      </c>
      <c r="M105" s="121">
        <v>420</v>
      </c>
      <c r="N105" s="121">
        <v>340</v>
      </c>
      <c r="O105" s="121">
        <v>255</v>
      </c>
      <c r="P105" s="121">
        <v>175</v>
      </c>
      <c r="Q105" s="121">
        <v>90</v>
      </c>
      <c r="R105" s="121">
        <v>15</v>
      </c>
      <c r="S105" s="120"/>
      <c r="T105" s="120"/>
      <c r="U105" s="120"/>
      <c r="V105" s="120"/>
      <c r="W105" s="120"/>
      <c r="X105" s="120"/>
      <c r="Y105" s="122">
        <f t="shared" si="2"/>
        <v>2960</v>
      </c>
    </row>
    <row r="106" spans="1:25" s="115" customFormat="1" ht="12.75" customHeight="1" x14ac:dyDescent="0.2">
      <c r="A106" s="354">
        <v>50</v>
      </c>
      <c r="B106" s="123" t="s">
        <v>497</v>
      </c>
      <c r="C106" s="358" t="s">
        <v>630</v>
      </c>
      <c r="D106" s="358">
        <v>565</v>
      </c>
      <c r="E106" s="377">
        <v>506634.23999999999</v>
      </c>
      <c r="F106" s="383" t="s">
        <v>631</v>
      </c>
      <c r="G106" s="152" t="s">
        <v>494</v>
      </c>
      <c r="H106" s="125">
        <v>45036.72</v>
      </c>
      <c r="I106" s="125">
        <v>45036.72</v>
      </c>
      <c r="J106" s="125">
        <v>45036.72</v>
      </c>
      <c r="K106" s="125">
        <v>45036.72</v>
      </c>
      <c r="L106" s="125">
        <v>45036.72</v>
      </c>
      <c r="M106" s="125">
        <v>45036.72</v>
      </c>
      <c r="N106" s="125">
        <v>45036.72</v>
      </c>
      <c r="O106" s="125">
        <v>45036.72</v>
      </c>
      <c r="P106" s="125">
        <v>45036.72</v>
      </c>
      <c r="Q106" s="125">
        <v>45036.72</v>
      </c>
      <c r="R106" s="125">
        <v>11230.3</v>
      </c>
      <c r="S106" s="125"/>
      <c r="T106" s="125"/>
      <c r="U106" s="125"/>
      <c r="V106" s="125"/>
      <c r="W106" s="125"/>
      <c r="X106" s="125"/>
      <c r="Y106" s="127">
        <f t="shared" si="2"/>
        <v>371524.06</v>
      </c>
    </row>
    <row r="107" spans="1:25" s="115" customFormat="1" x14ac:dyDescent="0.2">
      <c r="A107" s="355"/>
      <c r="B107" s="128" t="s">
        <v>632</v>
      </c>
      <c r="C107" s="359"/>
      <c r="D107" s="359"/>
      <c r="E107" s="378"/>
      <c r="F107" s="384"/>
      <c r="G107" s="130">
        <v>3.8300000000000001E-3</v>
      </c>
      <c r="H107" s="131">
        <v>2849.52</v>
      </c>
      <c r="I107" s="132">
        <v>1897.56</v>
      </c>
      <c r="J107" s="140">
        <v>1430</v>
      </c>
      <c r="K107" s="140">
        <v>1620</v>
      </c>
      <c r="L107" s="140">
        <v>1395</v>
      </c>
      <c r="M107" s="140">
        <v>1165</v>
      </c>
      <c r="N107" s="140">
        <v>940</v>
      </c>
      <c r="O107" s="140">
        <v>710</v>
      </c>
      <c r="P107" s="140">
        <v>480</v>
      </c>
      <c r="Q107" s="140">
        <v>250</v>
      </c>
      <c r="R107" s="140">
        <v>40</v>
      </c>
      <c r="S107" s="147"/>
      <c r="T107" s="147"/>
      <c r="U107" s="147"/>
      <c r="V107" s="147"/>
      <c r="W107" s="147"/>
      <c r="X107" s="147"/>
      <c r="Y107" s="134">
        <f t="shared" si="2"/>
        <v>8030</v>
      </c>
    </row>
    <row r="108" spans="1:25" s="115" customFormat="1" ht="12.75" customHeight="1" x14ac:dyDescent="0.2">
      <c r="A108" s="362">
        <v>51</v>
      </c>
      <c r="B108" s="110" t="s">
        <v>497</v>
      </c>
      <c r="C108" s="364" t="s">
        <v>633</v>
      </c>
      <c r="D108" s="364">
        <v>564</v>
      </c>
      <c r="E108" s="366">
        <v>562230.54</v>
      </c>
      <c r="F108" s="381" t="s">
        <v>634</v>
      </c>
      <c r="G108" s="151" t="s">
        <v>494</v>
      </c>
      <c r="H108" s="112">
        <v>36448.28</v>
      </c>
      <c r="I108" s="112">
        <v>36448.28</v>
      </c>
      <c r="J108" s="112">
        <v>36448.28</v>
      </c>
      <c r="K108" s="112">
        <v>36448.28</v>
      </c>
      <c r="L108" s="112">
        <v>36448.28</v>
      </c>
      <c r="M108" s="112">
        <v>36448.28</v>
      </c>
      <c r="N108" s="112">
        <v>36448.28</v>
      </c>
      <c r="O108" s="112">
        <v>36448.28</v>
      </c>
      <c r="P108" s="112">
        <v>36448.28</v>
      </c>
      <c r="Q108" s="112">
        <v>36448.28</v>
      </c>
      <c r="R108" s="112">
        <v>36448.28</v>
      </c>
      <c r="S108" s="112">
        <v>36448.28</v>
      </c>
      <c r="T108" s="112">
        <v>36448.28</v>
      </c>
      <c r="U108" s="112">
        <v>36448.28</v>
      </c>
      <c r="V108" s="112">
        <v>36448.28</v>
      </c>
      <c r="W108" s="112">
        <v>9092.02</v>
      </c>
      <c r="X108" s="112"/>
      <c r="Y108" s="114">
        <f t="shared" si="2"/>
        <v>482919.66000000015</v>
      </c>
    </row>
    <row r="109" spans="1:25" s="115" customFormat="1" x14ac:dyDescent="0.2">
      <c r="A109" s="363"/>
      <c r="B109" s="116" t="s">
        <v>635</v>
      </c>
      <c r="C109" s="365"/>
      <c r="D109" s="365"/>
      <c r="E109" s="367"/>
      <c r="F109" s="382"/>
      <c r="G109" s="118">
        <v>3.8300000000000001E-3</v>
      </c>
      <c r="H109" s="143">
        <v>3438.91</v>
      </c>
      <c r="I109" s="119">
        <v>2380.9</v>
      </c>
      <c r="J109" s="121">
        <v>1875</v>
      </c>
      <c r="K109" s="121">
        <v>2235</v>
      </c>
      <c r="L109" s="121">
        <v>2050</v>
      </c>
      <c r="M109" s="121">
        <v>1865</v>
      </c>
      <c r="N109" s="121">
        <v>1685</v>
      </c>
      <c r="O109" s="121">
        <v>1500</v>
      </c>
      <c r="P109" s="121">
        <v>1315</v>
      </c>
      <c r="Q109" s="121">
        <v>1130</v>
      </c>
      <c r="R109" s="121">
        <v>945</v>
      </c>
      <c r="S109" s="121">
        <v>760</v>
      </c>
      <c r="T109" s="121">
        <v>575</v>
      </c>
      <c r="U109" s="121">
        <v>390</v>
      </c>
      <c r="V109" s="121">
        <v>205</v>
      </c>
      <c r="W109" s="121">
        <v>35</v>
      </c>
      <c r="X109" s="121"/>
      <c r="Y109" s="122">
        <f t="shared" si="2"/>
        <v>16565</v>
      </c>
    </row>
    <row r="110" spans="1:25" s="115" customFormat="1" ht="12.75" customHeight="1" x14ac:dyDescent="0.2">
      <c r="A110" s="354">
        <v>52</v>
      </c>
      <c r="B110" s="123" t="s">
        <v>497</v>
      </c>
      <c r="C110" s="358" t="s">
        <v>636</v>
      </c>
      <c r="D110" s="358">
        <v>563</v>
      </c>
      <c r="E110" s="377">
        <v>140213.39000000001</v>
      </c>
      <c r="F110" s="383" t="s">
        <v>631</v>
      </c>
      <c r="G110" s="152" t="s">
        <v>494</v>
      </c>
      <c r="H110" s="125">
        <v>12464.36</v>
      </c>
      <c r="I110" s="125">
        <v>12464.36</v>
      </c>
      <c r="J110" s="125">
        <v>12464.36</v>
      </c>
      <c r="K110" s="125">
        <v>12464.36</v>
      </c>
      <c r="L110" s="125">
        <v>12464.36</v>
      </c>
      <c r="M110" s="125">
        <v>12464.36</v>
      </c>
      <c r="N110" s="125">
        <v>12464.36</v>
      </c>
      <c r="O110" s="125">
        <v>12464.36</v>
      </c>
      <c r="P110" s="125">
        <v>12464.36</v>
      </c>
      <c r="Q110" s="125">
        <v>12464.36</v>
      </c>
      <c r="R110" s="125">
        <v>3105.43</v>
      </c>
      <c r="S110" s="125"/>
      <c r="T110" s="125"/>
      <c r="U110" s="125"/>
      <c r="V110" s="125"/>
      <c r="W110" s="125"/>
      <c r="X110" s="125"/>
      <c r="Y110" s="127">
        <f t="shared" si="2"/>
        <v>102820.31</v>
      </c>
    </row>
    <row r="111" spans="1:25" s="115" customFormat="1" x14ac:dyDescent="0.2">
      <c r="A111" s="355"/>
      <c r="B111" s="128" t="s">
        <v>637</v>
      </c>
      <c r="C111" s="359"/>
      <c r="D111" s="359"/>
      <c r="E111" s="378"/>
      <c r="F111" s="384"/>
      <c r="G111" s="130">
        <v>3.8300000000000001E-3</v>
      </c>
      <c r="H111" s="131">
        <v>788.63</v>
      </c>
      <c r="I111" s="132">
        <v>525.14</v>
      </c>
      <c r="J111" s="140">
        <v>400</v>
      </c>
      <c r="K111" s="140">
        <v>450</v>
      </c>
      <c r="L111" s="140">
        <v>390</v>
      </c>
      <c r="M111" s="140">
        <v>325</v>
      </c>
      <c r="N111" s="140">
        <v>260</v>
      </c>
      <c r="O111" s="140">
        <v>200</v>
      </c>
      <c r="P111" s="140">
        <v>135</v>
      </c>
      <c r="Q111" s="140">
        <v>70</v>
      </c>
      <c r="R111" s="140">
        <v>15</v>
      </c>
      <c r="S111" s="147"/>
      <c r="T111" s="147"/>
      <c r="U111" s="147"/>
      <c r="V111" s="147"/>
      <c r="W111" s="147"/>
      <c r="X111" s="147"/>
      <c r="Y111" s="134">
        <f t="shared" si="2"/>
        <v>2245</v>
      </c>
    </row>
    <row r="112" spans="1:25" s="115" customFormat="1" ht="12.75" customHeight="1" x14ac:dyDescent="0.2">
      <c r="A112" s="362">
        <v>53</v>
      </c>
      <c r="B112" s="110" t="s">
        <v>497</v>
      </c>
      <c r="C112" s="364" t="s">
        <v>638</v>
      </c>
      <c r="D112" s="364">
        <v>593</v>
      </c>
      <c r="E112" s="366">
        <v>178581.82</v>
      </c>
      <c r="F112" s="381" t="s">
        <v>639</v>
      </c>
      <c r="G112" s="151" t="s">
        <v>494</v>
      </c>
      <c r="H112" s="157">
        <v>1924.73</v>
      </c>
      <c r="I112" s="157"/>
      <c r="J112" s="112"/>
      <c r="K112" s="112"/>
      <c r="L112" s="112"/>
      <c r="M112" s="112"/>
      <c r="N112" s="112"/>
      <c r="O112" s="112">
        <v>15737.42</v>
      </c>
      <c r="P112" s="112">
        <v>15873.56</v>
      </c>
      <c r="Q112" s="112">
        <v>15873.56</v>
      </c>
      <c r="R112" s="112">
        <v>15873.56</v>
      </c>
      <c r="S112" s="112">
        <v>3972.68</v>
      </c>
      <c r="T112" s="112"/>
      <c r="U112" s="112"/>
      <c r="V112" s="112"/>
      <c r="W112" s="112"/>
      <c r="X112" s="112"/>
      <c r="Y112" s="114">
        <f t="shared" si="2"/>
        <v>67330.78</v>
      </c>
    </row>
    <row r="113" spans="1:25" s="115" customFormat="1" x14ac:dyDescent="0.2">
      <c r="A113" s="363"/>
      <c r="B113" s="116" t="s">
        <v>640</v>
      </c>
      <c r="C113" s="365"/>
      <c r="D113" s="365"/>
      <c r="E113" s="367"/>
      <c r="F113" s="382"/>
      <c r="G113" s="118">
        <v>2.8700000000000002E-3</v>
      </c>
      <c r="H113" s="143">
        <v>423.72</v>
      </c>
      <c r="I113" s="119">
        <v>327.27999999999997</v>
      </c>
      <c r="J113" s="121">
        <v>200</v>
      </c>
      <c r="K113" s="121">
        <v>270</v>
      </c>
      <c r="L113" s="121">
        <v>345</v>
      </c>
      <c r="M113" s="121">
        <v>345</v>
      </c>
      <c r="N113" s="121">
        <v>345</v>
      </c>
      <c r="O113" s="121">
        <v>325</v>
      </c>
      <c r="P113" s="121">
        <v>250</v>
      </c>
      <c r="Q113" s="121">
        <v>170</v>
      </c>
      <c r="R113" s="121">
        <v>90</v>
      </c>
      <c r="S113" s="121">
        <v>15</v>
      </c>
      <c r="T113" s="120"/>
      <c r="U113" s="120"/>
      <c r="V113" s="120"/>
      <c r="W113" s="120"/>
      <c r="X113" s="120"/>
      <c r="Y113" s="122">
        <f t="shared" si="2"/>
        <v>2355</v>
      </c>
    </row>
    <row r="114" spans="1:25" s="115" customFormat="1" ht="12.75" customHeight="1" x14ac:dyDescent="0.2">
      <c r="A114" s="362">
        <v>54</v>
      </c>
      <c r="B114" s="153" t="s">
        <v>497</v>
      </c>
      <c r="C114" s="364" t="s">
        <v>641</v>
      </c>
      <c r="D114" s="364">
        <v>594</v>
      </c>
      <c r="E114" s="366">
        <v>75804.92</v>
      </c>
      <c r="F114" s="381" t="s">
        <v>642</v>
      </c>
      <c r="G114" s="151" t="s">
        <v>494</v>
      </c>
      <c r="H114" s="112">
        <v>5048.49</v>
      </c>
      <c r="I114" s="112">
        <v>6738.72</v>
      </c>
      <c r="J114" s="112">
        <v>6738.72</v>
      </c>
      <c r="K114" s="112">
        <v>6738.72</v>
      </c>
      <c r="L114" s="112">
        <v>6738.72</v>
      </c>
      <c r="M114" s="112">
        <v>6738.72</v>
      </c>
      <c r="N114" s="112">
        <v>6738.72</v>
      </c>
      <c r="O114" s="112">
        <v>6738.72</v>
      </c>
      <c r="P114" s="112">
        <v>6738.72</v>
      </c>
      <c r="Q114" s="112">
        <v>6738.72</v>
      </c>
      <c r="R114" s="112">
        <v>6738.72</v>
      </c>
      <c r="S114" s="112">
        <v>3369.37</v>
      </c>
      <c r="T114" s="112"/>
      <c r="U114" s="112"/>
      <c r="V114" s="112"/>
      <c r="W114" s="112"/>
      <c r="X114" s="112"/>
      <c r="Y114" s="114">
        <f t="shared" si="2"/>
        <v>64017.850000000006</v>
      </c>
    </row>
    <row r="115" spans="1:25" s="115" customFormat="1" x14ac:dyDescent="0.2">
      <c r="A115" s="363"/>
      <c r="B115" s="154" t="s">
        <v>643</v>
      </c>
      <c r="C115" s="365"/>
      <c r="D115" s="365"/>
      <c r="E115" s="367"/>
      <c r="F115" s="382"/>
      <c r="G115" s="118">
        <v>2.5300000000000001E-3</v>
      </c>
      <c r="H115" s="143">
        <v>466.63</v>
      </c>
      <c r="I115" s="119">
        <v>352.45</v>
      </c>
      <c r="J115" s="121">
        <v>180</v>
      </c>
      <c r="K115" s="121">
        <v>215</v>
      </c>
      <c r="L115" s="121">
        <v>255</v>
      </c>
      <c r="M115" s="121">
        <v>220</v>
      </c>
      <c r="N115" s="121">
        <v>185</v>
      </c>
      <c r="O115" s="121">
        <v>150</v>
      </c>
      <c r="P115" s="121">
        <v>115</v>
      </c>
      <c r="Q115" s="121">
        <v>80</v>
      </c>
      <c r="R115" s="121">
        <v>50</v>
      </c>
      <c r="S115" s="121">
        <v>15</v>
      </c>
      <c r="T115" s="120"/>
      <c r="U115" s="120"/>
      <c r="V115" s="120"/>
      <c r="W115" s="120"/>
      <c r="X115" s="120"/>
      <c r="Y115" s="122">
        <f t="shared" si="2"/>
        <v>1465</v>
      </c>
    </row>
    <row r="116" spans="1:25" s="115" customFormat="1" ht="12.75" customHeight="1" x14ac:dyDescent="0.2">
      <c r="A116" s="362">
        <v>55</v>
      </c>
      <c r="B116" s="153" t="s">
        <v>497</v>
      </c>
      <c r="C116" s="364" t="s">
        <v>644</v>
      </c>
      <c r="D116" s="364">
        <v>597</v>
      </c>
      <c r="E116" s="366">
        <v>912733.07</v>
      </c>
      <c r="F116" s="381" t="s">
        <v>645</v>
      </c>
      <c r="G116" s="151" t="s">
        <v>494</v>
      </c>
      <c r="H116" s="112">
        <v>60849.11</v>
      </c>
      <c r="I116" s="112">
        <v>81132.160000000003</v>
      </c>
      <c r="J116" s="112">
        <v>81132.160000000003</v>
      </c>
      <c r="K116" s="112">
        <v>81132.160000000003</v>
      </c>
      <c r="L116" s="112">
        <v>81132.160000000003</v>
      </c>
      <c r="M116" s="112">
        <v>81132.160000000003</v>
      </c>
      <c r="N116" s="112">
        <v>81132.160000000003</v>
      </c>
      <c r="O116" s="112">
        <v>81132.160000000003</v>
      </c>
      <c r="P116" s="112">
        <v>81132.160000000003</v>
      </c>
      <c r="Q116" s="112">
        <v>81132.160000000003</v>
      </c>
      <c r="R116" s="112">
        <v>81132.160000000003</v>
      </c>
      <c r="S116" s="112">
        <v>40562.36</v>
      </c>
      <c r="T116" s="112"/>
      <c r="U116" s="112"/>
      <c r="V116" s="112"/>
      <c r="W116" s="112"/>
      <c r="X116" s="112"/>
      <c r="Y116" s="114">
        <f t="shared" si="2"/>
        <v>770751.80000000016</v>
      </c>
    </row>
    <row r="117" spans="1:25" s="115" customFormat="1" x14ac:dyDescent="0.2">
      <c r="A117" s="363"/>
      <c r="B117" s="154" t="s">
        <v>646</v>
      </c>
      <c r="C117" s="365"/>
      <c r="D117" s="365"/>
      <c r="E117" s="367"/>
      <c r="F117" s="382"/>
      <c r="G117" s="118">
        <v>2.5699999999999998E-3</v>
      </c>
      <c r="H117" s="143">
        <v>5264.46</v>
      </c>
      <c r="I117" s="119">
        <v>4438.62</v>
      </c>
      <c r="J117" s="121">
        <v>2265</v>
      </c>
      <c r="K117" s="121">
        <v>2575</v>
      </c>
      <c r="L117" s="121">
        <v>3025</v>
      </c>
      <c r="M117" s="121">
        <v>2610</v>
      </c>
      <c r="N117" s="121">
        <v>2205</v>
      </c>
      <c r="O117" s="121">
        <v>1790</v>
      </c>
      <c r="P117" s="121">
        <v>1380</v>
      </c>
      <c r="Q117" s="121">
        <v>965</v>
      </c>
      <c r="R117" s="121">
        <v>555</v>
      </c>
      <c r="S117" s="121">
        <v>145</v>
      </c>
      <c r="T117" s="120"/>
      <c r="U117" s="120"/>
      <c r="V117" s="120"/>
      <c r="W117" s="120"/>
      <c r="X117" s="120"/>
      <c r="Y117" s="122">
        <f t="shared" si="2"/>
        <v>17515</v>
      </c>
    </row>
    <row r="118" spans="1:25" s="115" customFormat="1" ht="12.75" customHeight="1" x14ac:dyDescent="0.2">
      <c r="A118" s="354">
        <v>56</v>
      </c>
      <c r="B118" s="123" t="s">
        <v>497</v>
      </c>
      <c r="C118" s="358" t="s">
        <v>647</v>
      </c>
      <c r="D118" s="358">
        <v>598</v>
      </c>
      <c r="E118" s="377">
        <v>156218.53</v>
      </c>
      <c r="F118" s="383" t="s">
        <v>648</v>
      </c>
      <c r="G118" s="152" t="s">
        <v>494</v>
      </c>
      <c r="H118" s="125">
        <v>10415.42</v>
      </c>
      <c r="I118" s="125">
        <v>13887.24</v>
      </c>
      <c r="J118" s="125">
        <v>13887.24</v>
      </c>
      <c r="K118" s="125">
        <v>13887.24</v>
      </c>
      <c r="L118" s="125">
        <v>13887.24</v>
      </c>
      <c r="M118" s="125">
        <v>13887.24</v>
      </c>
      <c r="N118" s="125">
        <v>13887.24</v>
      </c>
      <c r="O118" s="125">
        <v>13887.24</v>
      </c>
      <c r="P118" s="125">
        <v>13887.24</v>
      </c>
      <c r="Q118" s="125">
        <v>13887.24</v>
      </c>
      <c r="R118" s="125">
        <v>13887.24</v>
      </c>
      <c r="S118" s="125">
        <v>6930.8</v>
      </c>
      <c r="T118" s="125"/>
      <c r="U118" s="125"/>
      <c r="V118" s="125"/>
      <c r="W118" s="125"/>
      <c r="X118" s="125"/>
      <c r="Y118" s="127">
        <f t="shared" si="2"/>
        <v>131915.96000000002</v>
      </c>
    </row>
    <row r="119" spans="1:25" s="115" customFormat="1" x14ac:dyDescent="0.2">
      <c r="A119" s="355"/>
      <c r="B119" s="128" t="s">
        <v>649</v>
      </c>
      <c r="C119" s="359"/>
      <c r="D119" s="359"/>
      <c r="E119" s="378"/>
      <c r="F119" s="384"/>
      <c r="G119" s="130">
        <v>2.9499999999999999E-3</v>
      </c>
      <c r="H119" s="131">
        <v>841.6</v>
      </c>
      <c r="I119" s="132">
        <v>622.65</v>
      </c>
      <c r="J119" s="140">
        <v>460</v>
      </c>
      <c r="K119" s="140">
        <v>590</v>
      </c>
      <c r="L119" s="140">
        <v>520</v>
      </c>
      <c r="M119" s="140">
        <v>450</v>
      </c>
      <c r="N119" s="140">
        <v>380</v>
      </c>
      <c r="O119" s="140">
        <v>310</v>
      </c>
      <c r="P119" s="140">
        <v>240</v>
      </c>
      <c r="Q119" s="140">
        <v>165</v>
      </c>
      <c r="R119" s="140">
        <v>95</v>
      </c>
      <c r="S119" s="140">
        <v>25</v>
      </c>
      <c r="T119" s="147"/>
      <c r="U119" s="147"/>
      <c r="V119" s="147"/>
      <c r="W119" s="147"/>
      <c r="X119" s="147"/>
      <c r="Y119" s="134">
        <f t="shared" si="2"/>
        <v>3235</v>
      </c>
    </row>
    <row r="120" spans="1:25" s="115" customFormat="1" ht="12.75" customHeight="1" x14ac:dyDescent="0.2">
      <c r="A120" s="362">
        <v>57</v>
      </c>
      <c r="B120" s="110" t="s">
        <v>497</v>
      </c>
      <c r="C120" s="364" t="s">
        <v>650</v>
      </c>
      <c r="D120" s="364">
        <v>599</v>
      </c>
      <c r="E120" s="366">
        <v>142226.65</v>
      </c>
      <c r="F120" s="381" t="s">
        <v>651</v>
      </c>
      <c r="G120" s="151" t="s">
        <v>494</v>
      </c>
      <c r="H120" s="112">
        <v>6450.53</v>
      </c>
      <c r="I120" s="112">
        <v>12931.04</v>
      </c>
      <c r="J120" s="112">
        <v>12931.04</v>
      </c>
      <c r="K120" s="112">
        <v>12931.04</v>
      </c>
      <c r="L120" s="112">
        <v>12931.04</v>
      </c>
      <c r="M120" s="112">
        <v>12931.04</v>
      </c>
      <c r="N120" s="112">
        <v>12931.04</v>
      </c>
      <c r="O120" s="112">
        <v>12931.04</v>
      </c>
      <c r="P120" s="112">
        <v>12931.04</v>
      </c>
      <c r="Q120" s="112">
        <v>12931.04</v>
      </c>
      <c r="R120" s="112">
        <v>12931.04</v>
      </c>
      <c r="S120" s="112">
        <v>6465.71</v>
      </c>
      <c r="T120" s="112"/>
      <c r="U120" s="112"/>
      <c r="V120" s="112"/>
      <c r="W120" s="112"/>
      <c r="X120" s="112"/>
      <c r="Y120" s="114">
        <f t="shared" si="2"/>
        <v>122845.07000000002</v>
      </c>
    </row>
    <row r="121" spans="1:25" s="115" customFormat="1" x14ac:dyDescent="0.2">
      <c r="A121" s="363"/>
      <c r="B121" s="116" t="s">
        <v>652</v>
      </c>
      <c r="C121" s="365"/>
      <c r="D121" s="365"/>
      <c r="E121" s="367"/>
      <c r="F121" s="382"/>
      <c r="G121" s="118">
        <v>3.5200000000000001E-3</v>
      </c>
      <c r="H121" s="143">
        <v>989.53</v>
      </c>
      <c r="I121" s="119">
        <v>511.81</v>
      </c>
      <c r="J121" s="121">
        <v>440</v>
      </c>
      <c r="K121" s="121">
        <v>550</v>
      </c>
      <c r="L121" s="121">
        <v>485</v>
      </c>
      <c r="M121" s="121">
        <v>420</v>
      </c>
      <c r="N121" s="121">
        <v>355</v>
      </c>
      <c r="O121" s="121">
        <v>285</v>
      </c>
      <c r="P121" s="121">
        <v>220</v>
      </c>
      <c r="Q121" s="121">
        <v>155</v>
      </c>
      <c r="R121" s="121">
        <v>90</v>
      </c>
      <c r="S121" s="121">
        <v>25</v>
      </c>
      <c r="T121" s="120"/>
      <c r="U121" s="120"/>
      <c r="V121" s="120"/>
      <c r="W121" s="120"/>
      <c r="X121" s="120"/>
      <c r="Y121" s="122">
        <f t="shared" si="2"/>
        <v>3025</v>
      </c>
    </row>
    <row r="122" spans="1:25" s="115" customFormat="1" ht="12.75" customHeight="1" x14ac:dyDescent="0.2">
      <c r="A122" s="362">
        <v>58</v>
      </c>
      <c r="B122" s="110" t="s">
        <v>497</v>
      </c>
      <c r="C122" s="364" t="s">
        <v>568</v>
      </c>
      <c r="D122" s="364">
        <v>600</v>
      </c>
      <c r="E122" s="366">
        <v>29053.99</v>
      </c>
      <c r="F122" s="381" t="s">
        <v>651</v>
      </c>
      <c r="G122" s="151" t="s">
        <v>494</v>
      </c>
      <c r="H122" s="112">
        <v>1922.66</v>
      </c>
      <c r="I122" s="112">
        <v>2583.92</v>
      </c>
      <c r="J122" s="112">
        <v>2583.92</v>
      </c>
      <c r="K122" s="112">
        <v>2583.92</v>
      </c>
      <c r="L122" s="112">
        <v>2583.92</v>
      </c>
      <c r="M122" s="112">
        <v>2583.92</v>
      </c>
      <c r="N122" s="112">
        <v>2583.92</v>
      </c>
      <c r="O122" s="112">
        <v>2583.92</v>
      </c>
      <c r="P122" s="112">
        <v>2583.92</v>
      </c>
      <c r="Q122" s="112">
        <v>2583.92</v>
      </c>
      <c r="R122" s="112">
        <v>2583.92</v>
      </c>
      <c r="S122" s="112">
        <v>1292.1300000000001</v>
      </c>
      <c r="T122" s="112"/>
      <c r="U122" s="112"/>
      <c r="V122" s="112"/>
      <c r="W122" s="112"/>
      <c r="X122" s="112"/>
      <c r="Y122" s="114">
        <f t="shared" si="2"/>
        <v>24547.41</v>
      </c>
    </row>
    <row r="123" spans="1:25" s="115" customFormat="1" x14ac:dyDescent="0.2">
      <c r="A123" s="363"/>
      <c r="B123" s="116" t="s">
        <v>653</v>
      </c>
      <c r="C123" s="365"/>
      <c r="D123" s="365"/>
      <c r="E123" s="367"/>
      <c r="F123" s="382"/>
      <c r="G123" s="118">
        <v>3.5200000000000001E-3</v>
      </c>
      <c r="H123" s="143">
        <v>200.72</v>
      </c>
      <c r="I123" s="119">
        <v>102.26</v>
      </c>
      <c r="J123" s="121">
        <v>95</v>
      </c>
      <c r="K123" s="121">
        <v>110</v>
      </c>
      <c r="L123" s="121">
        <v>100</v>
      </c>
      <c r="M123" s="121">
        <v>85</v>
      </c>
      <c r="N123" s="121">
        <v>70</v>
      </c>
      <c r="O123" s="121">
        <v>60</v>
      </c>
      <c r="P123" s="121">
        <v>45</v>
      </c>
      <c r="Q123" s="121">
        <v>35</v>
      </c>
      <c r="R123" s="121">
        <v>20</v>
      </c>
      <c r="S123" s="121">
        <v>5</v>
      </c>
      <c r="T123" s="120"/>
      <c r="U123" s="120"/>
      <c r="V123" s="120"/>
      <c r="W123" s="120"/>
      <c r="X123" s="120"/>
      <c r="Y123" s="122">
        <f t="shared" si="2"/>
        <v>625</v>
      </c>
    </row>
    <row r="124" spans="1:25" s="115" customFormat="1" ht="12.75" customHeight="1" x14ac:dyDescent="0.2">
      <c r="A124" s="354">
        <v>59</v>
      </c>
      <c r="B124" s="123" t="s">
        <v>497</v>
      </c>
      <c r="C124" s="358" t="s">
        <v>654</v>
      </c>
      <c r="D124" s="358">
        <v>602</v>
      </c>
      <c r="E124" s="377">
        <v>28919.87</v>
      </c>
      <c r="F124" s="383" t="s">
        <v>655</v>
      </c>
      <c r="G124" s="152" t="s">
        <v>494</v>
      </c>
      <c r="H124" s="158"/>
      <c r="I124" s="125">
        <v>2572.56</v>
      </c>
      <c r="J124" s="125">
        <v>2572.56</v>
      </c>
      <c r="K124" s="125">
        <v>2572.56</v>
      </c>
      <c r="L124" s="125">
        <v>2572.56</v>
      </c>
      <c r="M124" s="125">
        <v>2572.56</v>
      </c>
      <c r="N124" s="125">
        <v>2572.56</v>
      </c>
      <c r="O124" s="125">
        <v>2572.56</v>
      </c>
      <c r="P124" s="125">
        <v>2572.56</v>
      </c>
      <c r="Q124" s="125">
        <v>2572.56</v>
      </c>
      <c r="R124" s="125">
        <v>2572.56</v>
      </c>
      <c r="S124" s="125">
        <v>2572.56</v>
      </c>
      <c r="T124" s="125">
        <v>621.71</v>
      </c>
      <c r="U124" s="125"/>
      <c r="V124" s="125"/>
      <c r="W124" s="125"/>
      <c r="X124" s="125"/>
      <c r="Y124" s="127">
        <f t="shared" si="2"/>
        <v>26347.31</v>
      </c>
    </row>
    <row r="125" spans="1:25" s="115" customFormat="1" x14ac:dyDescent="0.2">
      <c r="A125" s="355"/>
      <c r="B125" s="128" t="s">
        <v>656</v>
      </c>
      <c r="C125" s="359"/>
      <c r="D125" s="359"/>
      <c r="E125" s="378"/>
      <c r="F125" s="384"/>
      <c r="G125" s="130">
        <v>2.81E-3</v>
      </c>
      <c r="H125" s="131">
        <v>191.99</v>
      </c>
      <c r="I125" s="132">
        <v>136.19999999999999</v>
      </c>
      <c r="J125" s="140">
        <v>85</v>
      </c>
      <c r="K125" s="140">
        <v>70</v>
      </c>
      <c r="L125" s="140">
        <v>110</v>
      </c>
      <c r="M125" s="140">
        <v>95</v>
      </c>
      <c r="N125" s="140">
        <v>80</v>
      </c>
      <c r="O125" s="140">
        <v>70</v>
      </c>
      <c r="P125" s="140">
        <v>55</v>
      </c>
      <c r="Q125" s="140">
        <v>40</v>
      </c>
      <c r="R125" s="140">
        <v>30</v>
      </c>
      <c r="S125" s="140">
        <v>15</v>
      </c>
      <c r="T125" s="140">
        <v>5</v>
      </c>
      <c r="U125" s="147"/>
      <c r="V125" s="147"/>
      <c r="W125" s="147"/>
      <c r="X125" s="147"/>
      <c r="Y125" s="134">
        <f t="shared" si="2"/>
        <v>655</v>
      </c>
    </row>
    <row r="126" spans="1:25" s="115" customFormat="1" ht="12.75" customHeight="1" x14ac:dyDescent="0.2">
      <c r="A126" s="362">
        <v>60</v>
      </c>
      <c r="B126" s="110" t="s">
        <v>497</v>
      </c>
      <c r="C126" s="364" t="s">
        <v>657</v>
      </c>
      <c r="D126" s="364">
        <v>608</v>
      </c>
      <c r="E126" s="366">
        <v>8466400.9299999997</v>
      </c>
      <c r="F126" s="381" t="s">
        <v>658</v>
      </c>
      <c r="G126" s="151" t="s">
        <v>494</v>
      </c>
      <c r="H126" s="157">
        <v>2323199.85</v>
      </c>
      <c r="I126" s="112"/>
      <c r="J126" s="112"/>
      <c r="K126" s="112"/>
      <c r="L126" s="112">
        <v>376286</v>
      </c>
      <c r="M126" s="112">
        <v>752572</v>
      </c>
      <c r="N126" s="112">
        <v>752572</v>
      </c>
      <c r="O126" s="112">
        <v>752572</v>
      </c>
      <c r="P126" s="112">
        <v>752572</v>
      </c>
      <c r="Q126" s="112">
        <v>752572</v>
      </c>
      <c r="R126" s="112">
        <v>752572</v>
      </c>
      <c r="S126" s="112">
        <v>752572</v>
      </c>
      <c r="T126" s="112">
        <v>498911.08</v>
      </c>
      <c r="U126" s="112"/>
      <c r="V126" s="112"/>
      <c r="W126" s="112"/>
      <c r="X126" s="112"/>
      <c r="Y126" s="114">
        <f t="shared" si="2"/>
        <v>6143201.0800000001</v>
      </c>
    </row>
    <row r="127" spans="1:25" s="115" customFormat="1" x14ac:dyDescent="0.2">
      <c r="A127" s="363"/>
      <c r="B127" s="116" t="s">
        <v>659</v>
      </c>
      <c r="C127" s="365"/>
      <c r="D127" s="365"/>
      <c r="E127" s="367"/>
      <c r="F127" s="382"/>
      <c r="G127" s="118">
        <v>4.0499999999999998E-3</v>
      </c>
      <c r="H127" s="143">
        <v>46718.52</v>
      </c>
      <c r="I127" s="119">
        <v>24909.09</v>
      </c>
      <c r="J127" s="121">
        <v>26790</v>
      </c>
      <c r="K127" s="121">
        <v>31145</v>
      </c>
      <c r="L127" s="121">
        <v>31120</v>
      </c>
      <c r="M127" s="121">
        <v>28650</v>
      </c>
      <c r="N127" s="121">
        <v>24905</v>
      </c>
      <c r="O127" s="121">
        <v>21020</v>
      </c>
      <c r="P127" s="121">
        <v>17205</v>
      </c>
      <c r="Q127" s="121">
        <v>13390</v>
      </c>
      <c r="R127" s="121">
        <v>9600</v>
      </c>
      <c r="S127" s="121">
        <v>5760</v>
      </c>
      <c r="T127" s="121">
        <v>1955</v>
      </c>
      <c r="U127" s="120"/>
      <c r="V127" s="120"/>
      <c r="W127" s="120"/>
      <c r="X127" s="120"/>
      <c r="Y127" s="122">
        <f t="shared" si="2"/>
        <v>211540</v>
      </c>
    </row>
    <row r="128" spans="1:25" s="115" customFormat="1" ht="15.75" customHeight="1" x14ac:dyDescent="0.2">
      <c r="A128" s="354">
        <v>61</v>
      </c>
      <c r="B128" s="123" t="s">
        <v>497</v>
      </c>
      <c r="C128" s="358" t="s">
        <v>660</v>
      </c>
      <c r="D128" s="358">
        <v>609</v>
      </c>
      <c r="E128" s="377">
        <v>351453.61</v>
      </c>
      <c r="F128" s="383" t="s">
        <v>661</v>
      </c>
      <c r="G128" s="152" t="s">
        <v>494</v>
      </c>
      <c r="H128" s="158"/>
      <c r="I128" s="158"/>
      <c r="J128" s="125"/>
      <c r="K128" s="125"/>
      <c r="L128" s="125"/>
      <c r="M128" s="125"/>
      <c r="N128" s="125">
        <v>16815.830000000002</v>
      </c>
      <c r="O128" s="125">
        <v>31303.16</v>
      </c>
      <c r="P128" s="125">
        <v>31303.16</v>
      </c>
      <c r="Q128" s="125">
        <v>31303.16</v>
      </c>
      <c r="R128" s="125">
        <v>31303.16</v>
      </c>
      <c r="S128" s="125">
        <v>31303.16</v>
      </c>
      <c r="T128" s="125">
        <v>30596.12</v>
      </c>
      <c r="U128" s="125"/>
      <c r="V128" s="125"/>
      <c r="W128" s="125"/>
      <c r="X128" s="125"/>
      <c r="Y128" s="127">
        <f>SUM(J128:X128)</f>
        <v>203927.75</v>
      </c>
    </row>
    <row r="129" spans="1:25" s="115" customFormat="1" ht="18" customHeight="1" x14ac:dyDescent="0.2">
      <c r="A129" s="355"/>
      <c r="B129" s="128" t="s">
        <v>662</v>
      </c>
      <c r="C129" s="359"/>
      <c r="D129" s="359"/>
      <c r="E129" s="378"/>
      <c r="F129" s="384"/>
      <c r="G129" s="130">
        <v>3.6900000000000001E-3</v>
      </c>
      <c r="H129" s="131">
        <v>1224.77</v>
      </c>
      <c r="I129" s="132">
        <v>747.57</v>
      </c>
      <c r="J129" s="140">
        <v>780</v>
      </c>
      <c r="K129" s="140">
        <v>1035</v>
      </c>
      <c r="L129" s="140">
        <v>1035</v>
      </c>
      <c r="M129" s="140">
        <v>1035</v>
      </c>
      <c r="N129" s="140">
        <v>1035</v>
      </c>
      <c r="O129" s="140">
        <v>925</v>
      </c>
      <c r="P129" s="140">
        <v>770</v>
      </c>
      <c r="Q129" s="140">
        <v>610</v>
      </c>
      <c r="R129" s="140">
        <v>450</v>
      </c>
      <c r="S129" s="140">
        <v>290</v>
      </c>
      <c r="T129" s="140">
        <v>135</v>
      </c>
      <c r="U129" s="140">
        <v>10</v>
      </c>
      <c r="V129" s="147"/>
      <c r="W129" s="147"/>
      <c r="X129" s="147"/>
      <c r="Y129" s="134">
        <f>SUM(J129:X129)</f>
        <v>8110</v>
      </c>
    </row>
    <row r="130" spans="1:25" s="115" customFormat="1" ht="12.75" customHeight="1" x14ac:dyDescent="0.2">
      <c r="A130" s="362">
        <v>62</v>
      </c>
      <c r="B130" s="110" t="s">
        <v>497</v>
      </c>
      <c r="C130" s="364" t="s">
        <v>663</v>
      </c>
      <c r="D130" s="364">
        <v>607</v>
      </c>
      <c r="E130" s="366">
        <v>278882.87</v>
      </c>
      <c r="F130" s="381" t="s">
        <v>664</v>
      </c>
      <c r="G130" s="151" t="s">
        <v>494</v>
      </c>
      <c r="H130" s="157"/>
      <c r="I130" s="157"/>
      <c r="J130" s="112"/>
      <c r="K130" s="112">
        <v>5077.5200000000004</v>
      </c>
      <c r="L130" s="112">
        <v>24792.12</v>
      </c>
      <c r="M130" s="112">
        <v>24792.12</v>
      </c>
      <c r="N130" s="112">
        <v>24792.12</v>
      </c>
      <c r="O130" s="112">
        <v>24792.12</v>
      </c>
      <c r="P130" s="112">
        <v>24792.12</v>
      </c>
      <c r="Q130" s="112">
        <v>24792.12</v>
      </c>
      <c r="R130" s="112">
        <v>24792.12</v>
      </c>
      <c r="S130" s="112">
        <v>24792.12</v>
      </c>
      <c r="T130" s="112">
        <v>18565.62</v>
      </c>
      <c r="U130" s="112"/>
      <c r="V130" s="112"/>
      <c r="W130" s="112"/>
      <c r="X130" s="112"/>
      <c r="Y130" s="114">
        <f t="shared" ref="Y130:Y183" si="3">SUM(J130:X130)</f>
        <v>221980.09999999998</v>
      </c>
    </row>
    <row r="131" spans="1:25" s="115" customFormat="1" x14ac:dyDescent="0.2">
      <c r="A131" s="363"/>
      <c r="B131" s="116" t="s">
        <v>665</v>
      </c>
      <c r="C131" s="365"/>
      <c r="D131" s="365"/>
      <c r="E131" s="367"/>
      <c r="F131" s="382"/>
      <c r="G131" s="118">
        <v>3.5000000000000001E-3</v>
      </c>
      <c r="H131" s="143">
        <v>1225.06</v>
      </c>
      <c r="I131" s="119">
        <v>1082.8900000000001</v>
      </c>
      <c r="J131" s="121">
        <v>880</v>
      </c>
      <c r="K131" s="121">
        <v>1130</v>
      </c>
      <c r="L131" s="121">
        <v>1080</v>
      </c>
      <c r="M131" s="121">
        <v>955</v>
      </c>
      <c r="N131" s="121">
        <v>835</v>
      </c>
      <c r="O131" s="121">
        <v>705</v>
      </c>
      <c r="P131" s="121">
        <v>580</v>
      </c>
      <c r="Q131" s="121">
        <v>455</v>
      </c>
      <c r="R131" s="121">
        <v>330</v>
      </c>
      <c r="S131" s="121">
        <v>200</v>
      </c>
      <c r="T131" s="121">
        <v>75</v>
      </c>
      <c r="U131" s="120"/>
      <c r="V131" s="120"/>
      <c r="W131" s="120"/>
      <c r="X131" s="120"/>
      <c r="Y131" s="122">
        <f t="shared" si="3"/>
        <v>7225</v>
      </c>
    </row>
    <row r="132" spans="1:25" s="115" customFormat="1" ht="12.75" customHeight="1" x14ac:dyDescent="0.2">
      <c r="A132" s="354">
        <v>63</v>
      </c>
      <c r="B132" s="123" t="s">
        <v>497</v>
      </c>
      <c r="C132" s="385" t="s">
        <v>666</v>
      </c>
      <c r="D132" s="358">
        <v>606</v>
      </c>
      <c r="E132" s="377">
        <v>3464498.58</v>
      </c>
      <c r="F132" s="383" t="s">
        <v>667</v>
      </c>
      <c r="G132" s="152" t="s">
        <v>494</v>
      </c>
      <c r="H132" s="158">
        <v>471548.43</v>
      </c>
      <c r="I132" s="158"/>
      <c r="J132" s="125"/>
      <c r="K132" s="125"/>
      <c r="L132" s="125"/>
      <c r="M132" s="125">
        <v>103995.57</v>
      </c>
      <c r="N132" s="125">
        <v>287772</v>
      </c>
      <c r="O132" s="125">
        <v>287772</v>
      </c>
      <c r="P132" s="125">
        <v>287772</v>
      </c>
      <c r="Q132" s="125">
        <v>287772</v>
      </c>
      <c r="R132" s="125">
        <v>287772</v>
      </c>
      <c r="S132" s="125">
        <v>287772</v>
      </c>
      <c r="T132" s="125">
        <v>215809.66</v>
      </c>
      <c r="U132" s="125"/>
      <c r="V132" s="125"/>
      <c r="W132" s="125"/>
      <c r="X132" s="125"/>
      <c r="Y132" s="127">
        <f t="shared" si="3"/>
        <v>2046437.23</v>
      </c>
    </row>
    <row r="133" spans="1:25" s="115" customFormat="1" x14ac:dyDescent="0.2">
      <c r="A133" s="355"/>
      <c r="B133" s="128" t="s">
        <v>668</v>
      </c>
      <c r="C133" s="386"/>
      <c r="D133" s="359"/>
      <c r="E133" s="378"/>
      <c r="F133" s="384"/>
      <c r="G133" s="130">
        <v>4.0499999999999998E-3</v>
      </c>
      <c r="H133" s="131">
        <v>12472.63</v>
      </c>
      <c r="I133" s="132">
        <v>7648.11</v>
      </c>
      <c r="J133" s="140">
        <v>8925</v>
      </c>
      <c r="K133" s="140">
        <v>10375</v>
      </c>
      <c r="L133" s="140">
        <v>10375</v>
      </c>
      <c r="M133" s="140">
        <v>1070</v>
      </c>
      <c r="N133" s="140">
        <v>9650</v>
      </c>
      <c r="O133" s="140">
        <v>8165</v>
      </c>
      <c r="P133" s="140">
        <v>6705</v>
      </c>
      <c r="Q133" s="140">
        <v>5250</v>
      </c>
      <c r="R133" s="140">
        <v>3800</v>
      </c>
      <c r="S133" s="140">
        <v>2330</v>
      </c>
      <c r="T133" s="140">
        <v>870</v>
      </c>
      <c r="U133" s="147"/>
      <c r="V133" s="147"/>
      <c r="W133" s="147"/>
      <c r="X133" s="147"/>
      <c r="Y133" s="134">
        <f t="shared" si="3"/>
        <v>67515</v>
      </c>
    </row>
    <row r="134" spans="1:25" s="115" customFormat="1" ht="12.75" customHeight="1" x14ac:dyDescent="0.2">
      <c r="A134" s="362">
        <v>64</v>
      </c>
      <c r="B134" s="110" t="s">
        <v>497</v>
      </c>
      <c r="C134" s="385" t="s">
        <v>669</v>
      </c>
      <c r="D134" s="364">
        <v>610</v>
      </c>
      <c r="E134" s="366">
        <v>115821.77</v>
      </c>
      <c r="F134" s="381" t="s">
        <v>670</v>
      </c>
      <c r="G134" s="151" t="s">
        <v>494</v>
      </c>
      <c r="H134" s="112">
        <v>5896.39</v>
      </c>
      <c r="I134" s="112">
        <v>5941.92</v>
      </c>
      <c r="J134" s="112">
        <v>5941.92</v>
      </c>
      <c r="K134" s="112">
        <v>5941.92</v>
      </c>
      <c r="L134" s="112">
        <v>5941.92</v>
      </c>
      <c r="M134" s="112">
        <v>5941.92</v>
      </c>
      <c r="N134" s="112">
        <v>5941.92</v>
      </c>
      <c r="O134" s="112">
        <v>5941.92</v>
      </c>
      <c r="P134" s="112">
        <v>5941.92</v>
      </c>
      <c r="Q134" s="112">
        <v>5941.92</v>
      </c>
      <c r="R134" s="112">
        <v>5941.92</v>
      </c>
      <c r="S134" s="112">
        <v>5941.92</v>
      </c>
      <c r="T134" s="112">
        <v>5941.92</v>
      </c>
      <c r="U134" s="112">
        <v>5941.92</v>
      </c>
      <c r="V134" s="112">
        <v>5941.92</v>
      </c>
      <c r="W134" s="112">
        <v>5941.92</v>
      </c>
      <c r="X134" s="112">
        <v>20796.580000000002</v>
      </c>
      <c r="Y134" s="114">
        <f t="shared" si="3"/>
        <v>103983.45999999999</v>
      </c>
    </row>
    <row r="135" spans="1:25" s="115" customFormat="1" x14ac:dyDescent="0.2">
      <c r="A135" s="363"/>
      <c r="B135" s="116" t="s">
        <v>671</v>
      </c>
      <c r="C135" s="386"/>
      <c r="D135" s="365"/>
      <c r="E135" s="367"/>
      <c r="F135" s="382"/>
      <c r="G135" s="118">
        <v>2.5400000000000002E-3</v>
      </c>
      <c r="H135" s="143">
        <v>669.01</v>
      </c>
      <c r="I135" s="119">
        <v>556.39</v>
      </c>
      <c r="J135" s="121">
        <v>300</v>
      </c>
      <c r="K135" s="121">
        <v>370</v>
      </c>
      <c r="L135" s="121">
        <v>465</v>
      </c>
      <c r="M135" s="121">
        <v>435</v>
      </c>
      <c r="N135" s="121">
        <v>405</v>
      </c>
      <c r="O135" s="121">
        <v>375</v>
      </c>
      <c r="P135" s="121">
        <v>345</v>
      </c>
      <c r="Q135" s="121">
        <v>315</v>
      </c>
      <c r="R135" s="121">
        <v>285</v>
      </c>
      <c r="S135" s="121">
        <v>255</v>
      </c>
      <c r="T135" s="121">
        <v>225</v>
      </c>
      <c r="U135" s="121">
        <v>195</v>
      </c>
      <c r="V135" s="121">
        <v>165</v>
      </c>
      <c r="W135" s="121">
        <v>135</v>
      </c>
      <c r="X135" s="121">
        <v>225</v>
      </c>
      <c r="Y135" s="122">
        <f t="shared" si="3"/>
        <v>4495</v>
      </c>
    </row>
    <row r="136" spans="1:25" s="115" customFormat="1" ht="12.75" customHeight="1" x14ac:dyDescent="0.2">
      <c r="A136" s="354">
        <v>65</v>
      </c>
      <c r="B136" s="123" t="s">
        <v>497</v>
      </c>
      <c r="C136" s="385" t="s">
        <v>672</v>
      </c>
      <c r="D136" s="358">
        <v>611</v>
      </c>
      <c r="E136" s="377">
        <v>202299.65</v>
      </c>
      <c r="F136" s="383" t="s">
        <v>673</v>
      </c>
      <c r="G136" s="152" t="s">
        <v>494</v>
      </c>
      <c r="H136" s="158">
        <v>43331.68</v>
      </c>
      <c r="I136" s="158"/>
      <c r="J136" s="125"/>
      <c r="K136" s="125"/>
      <c r="L136" s="125"/>
      <c r="M136" s="125"/>
      <c r="N136" s="125"/>
      <c r="O136" s="125"/>
      <c r="P136" s="125"/>
      <c r="Q136" s="125"/>
      <c r="R136" s="125">
        <v>2615.2800000000002</v>
      </c>
      <c r="S136" s="125">
        <v>11400.04</v>
      </c>
      <c r="T136" s="125">
        <v>11400.04</v>
      </c>
      <c r="U136" s="125">
        <v>11400.04</v>
      </c>
      <c r="V136" s="125">
        <v>11400.04</v>
      </c>
      <c r="W136" s="125">
        <v>11400.04</v>
      </c>
      <c r="X136" s="125">
        <v>42750.26</v>
      </c>
      <c r="Y136" s="127">
        <f t="shared" si="3"/>
        <v>102365.74</v>
      </c>
    </row>
    <row r="137" spans="1:25" s="115" customFormat="1" x14ac:dyDescent="0.2">
      <c r="A137" s="355"/>
      <c r="B137" s="128" t="s">
        <v>674</v>
      </c>
      <c r="C137" s="386"/>
      <c r="D137" s="359"/>
      <c r="E137" s="378"/>
      <c r="F137" s="384"/>
      <c r="G137" s="130">
        <v>3.49E-3</v>
      </c>
      <c r="H137" s="131">
        <v>725.65</v>
      </c>
      <c r="I137" s="132">
        <v>433.58</v>
      </c>
      <c r="J137" s="140">
        <v>405</v>
      </c>
      <c r="K137" s="140">
        <v>520</v>
      </c>
      <c r="L137" s="140">
        <v>520</v>
      </c>
      <c r="M137" s="140">
        <v>520</v>
      </c>
      <c r="N137" s="140">
        <v>520</v>
      </c>
      <c r="O137" s="140">
        <v>520</v>
      </c>
      <c r="P137" s="140">
        <v>520</v>
      </c>
      <c r="Q137" s="140">
        <v>520</v>
      </c>
      <c r="R137" s="140">
        <v>520</v>
      </c>
      <c r="S137" s="140">
        <v>500</v>
      </c>
      <c r="T137" s="140">
        <v>440</v>
      </c>
      <c r="U137" s="140">
        <v>385</v>
      </c>
      <c r="V137" s="140">
        <v>325</v>
      </c>
      <c r="W137" s="140">
        <v>270</v>
      </c>
      <c r="X137" s="140">
        <v>485</v>
      </c>
      <c r="Y137" s="134">
        <f t="shared" si="3"/>
        <v>6970</v>
      </c>
    </row>
    <row r="138" spans="1:25" s="115" customFormat="1" ht="12.75" customHeight="1" x14ac:dyDescent="0.2">
      <c r="A138" s="362">
        <v>66</v>
      </c>
      <c r="B138" s="110" t="s">
        <v>497</v>
      </c>
      <c r="C138" s="364" t="s">
        <v>675</v>
      </c>
      <c r="D138" s="364">
        <v>612</v>
      </c>
      <c r="E138" s="366">
        <v>836018.63</v>
      </c>
      <c r="F138" s="381" t="s">
        <v>676</v>
      </c>
      <c r="G138" s="151" t="s">
        <v>494</v>
      </c>
      <c r="H138" s="157">
        <f>375745.97+11679.6</f>
        <v>387425.56999999995</v>
      </c>
      <c r="I138" s="157">
        <f>3435.52+475.88</f>
        <v>3911.4</v>
      </c>
      <c r="J138" s="313">
        <f>9047.66+17280.33</f>
        <v>26327.99</v>
      </c>
      <c r="K138" s="112">
        <v>8727.67</v>
      </c>
      <c r="L138" s="112">
        <v>26008</v>
      </c>
      <c r="M138" s="112">
        <v>26008</v>
      </c>
      <c r="N138" s="112">
        <v>26008</v>
      </c>
      <c r="O138" s="112">
        <v>26008</v>
      </c>
      <c r="P138" s="112">
        <v>26008</v>
      </c>
      <c r="Q138" s="112">
        <v>26008</v>
      </c>
      <c r="R138" s="112">
        <v>26008</v>
      </c>
      <c r="S138" s="112">
        <v>26008</v>
      </c>
      <c r="T138" s="112">
        <v>26008</v>
      </c>
      <c r="U138" s="112">
        <v>26008</v>
      </c>
      <c r="V138" s="112">
        <v>26008</v>
      </c>
      <c r="W138" s="112">
        <v>26008</v>
      </c>
      <c r="X138" s="112">
        <v>97530</v>
      </c>
      <c r="Y138" s="114">
        <f t="shared" si="3"/>
        <v>444681.66000000003</v>
      </c>
    </row>
    <row r="139" spans="1:25" s="115" customFormat="1" x14ac:dyDescent="0.2">
      <c r="A139" s="363"/>
      <c r="B139" s="116" t="s">
        <v>677</v>
      </c>
      <c r="C139" s="365"/>
      <c r="D139" s="365"/>
      <c r="E139" s="367"/>
      <c r="F139" s="382"/>
      <c r="G139" s="298">
        <v>2.9499999999999999E-3</v>
      </c>
      <c r="H139" s="143">
        <v>2700.61</v>
      </c>
      <c r="I139" s="119">
        <v>1742.45</v>
      </c>
      <c r="J139" s="304">
        <v>1535</v>
      </c>
      <c r="K139" s="304">
        <v>2130</v>
      </c>
      <c r="L139" s="121">
        <v>2055</v>
      </c>
      <c r="M139" s="121">
        <v>1925</v>
      </c>
      <c r="N139" s="121">
        <v>1800</v>
      </c>
      <c r="O139" s="121">
        <v>1660</v>
      </c>
      <c r="P139" s="121">
        <v>1530</v>
      </c>
      <c r="Q139" s="121">
        <v>1400</v>
      </c>
      <c r="R139" s="121">
        <v>1270</v>
      </c>
      <c r="S139" s="121">
        <v>1135</v>
      </c>
      <c r="T139" s="121">
        <v>1000</v>
      </c>
      <c r="U139" s="121">
        <v>870</v>
      </c>
      <c r="V139" s="121">
        <v>740</v>
      </c>
      <c r="W139" s="121">
        <v>610</v>
      </c>
      <c r="X139" s="121">
        <v>1110</v>
      </c>
      <c r="Y139" s="122">
        <f t="shared" si="3"/>
        <v>20770</v>
      </c>
    </row>
    <row r="140" spans="1:25" s="115" customFormat="1" ht="12.75" customHeight="1" x14ac:dyDescent="0.2">
      <c r="A140" s="354">
        <v>67</v>
      </c>
      <c r="B140" s="123" t="s">
        <v>497</v>
      </c>
      <c r="C140" s="358" t="s">
        <v>678</v>
      </c>
      <c r="D140" s="358">
        <v>613</v>
      </c>
      <c r="E140" s="377">
        <v>375727.8</v>
      </c>
      <c r="F140" s="383" t="s">
        <v>679</v>
      </c>
      <c r="G140" s="152" t="s">
        <v>494</v>
      </c>
      <c r="H140" s="158"/>
      <c r="I140" s="158"/>
      <c r="J140" s="125"/>
      <c r="K140" s="125"/>
      <c r="L140" s="125"/>
      <c r="M140" s="125"/>
      <c r="N140" s="125"/>
      <c r="O140" s="125">
        <v>8153.54</v>
      </c>
      <c r="P140" s="125">
        <v>21781.32</v>
      </c>
      <c r="Q140" s="125">
        <v>21781.32</v>
      </c>
      <c r="R140" s="125">
        <v>21781.32</v>
      </c>
      <c r="S140" s="125">
        <v>21781.32</v>
      </c>
      <c r="T140" s="125">
        <v>21781.32</v>
      </c>
      <c r="U140" s="125">
        <v>21781.32</v>
      </c>
      <c r="V140" s="125">
        <v>21781.32</v>
      </c>
      <c r="W140" s="125">
        <v>21781.32</v>
      </c>
      <c r="X140" s="125">
        <v>81679.97</v>
      </c>
      <c r="Y140" s="127">
        <f t="shared" si="3"/>
        <v>264084.07000000007</v>
      </c>
    </row>
    <row r="141" spans="1:25" s="115" customFormat="1" x14ac:dyDescent="0.2">
      <c r="A141" s="355"/>
      <c r="B141" s="128" t="s">
        <v>680</v>
      </c>
      <c r="C141" s="359"/>
      <c r="D141" s="359"/>
      <c r="E141" s="378"/>
      <c r="F141" s="384"/>
      <c r="G141" s="130">
        <v>3.0899999999999999E-3</v>
      </c>
      <c r="H141" s="131">
        <v>1544.35</v>
      </c>
      <c r="I141" s="132">
        <v>1299.4100000000001</v>
      </c>
      <c r="J141" s="140">
        <v>960</v>
      </c>
      <c r="K141" s="140">
        <v>1340</v>
      </c>
      <c r="L141" s="140">
        <v>1340</v>
      </c>
      <c r="M141" s="140">
        <v>1340</v>
      </c>
      <c r="N141" s="140">
        <v>1345</v>
      </c>
      <c r="O141" s="140">
        <v>1340</v>
      </c>
      <c r="P141" s="140">
        <v>1285</v>
      </c>
      <c r="Q141" s="140">
        <v>1170</v>
      </c>
      <c r="R141" s="140">
        <v>1065</v>
      </c>
      <c r="S141" s="140">
        <v>950</v>
      </c>
      <c r="T141" s="140">
        <v>840</v>
      </c>
      <c r="U141" s="140">
        <v>730</v>
      </c>
      <c r="V141" s="140">
        <v>620</v>
      </c>
      <c r="W141" s="140">
        <v>510</v>
      </c>
      <c r="X141" s="140">
        <v>930</v>
      </c>
      <c r="Y141" s="134">
        <f t="shared" si="3"/>
        <v>15765</v>
      </c>
    </row>
    <row r="142" spans="1:25" s="115" customFormat="1" ht="12.75" customHeight="1" x14ac:dyDescent="0.2">
      <c r="A142" s="362">
        <v>68</v>
      </c>
      <c r="B142" s="110" t="s">
        <v>497</v>
      </c>
      <c r="C142" s="364" t="s">
        <v>681</v>
      </c>
      <c r="D142" s="364">
        <v>614</v>
      </c>
      <c r="E142" s="366">
        <v>284574.36</v>
      </c>
      <c r="F142" s="381" t="s">
        <v>682</v>
      </c>
      <c r="G142" s="151" t="s">
        <v>494</v>
      </c>
      <c r="H142" s="157"/>
      <c r="I142" s="157"/>
      <c r="J142" s="112">
        <v>8205.7099999999991</v>
      </c>
      <c r="K142" s="112">
        <v>16499.64</v>
      </c>
      <c r="L142" s="112">
        <v>16499.64</v>
      </c>
      <c r="M142" s="112">
        <v>16499.64</v>
      </c>
      <c r="N142" s="112">
        <v>16499.64</v>
      </c>
      <c r="O142" s="112">
        <v>16499.64</v>
      </c>
      <c r="P142" s="112">
        <v>16499.64</v>
      </c>
      <c r="Q142" s="112">
        <v>16499.64</v>
      </c>
      <c r="R142" s="112">
        <v>16499.64</v>
      </c>
      <c r="S142" s="112">
        <v>16499.64</v>
      </c>
      <c r="T142" s="112">
        <v>16499.64</v>
      </c>
      <c r="U142" s="112">
        <v>16499.64</v>
      </c>
      <c r="V142" s="112">
        <v>16499.64</v>
      </c>
      <c r="W142" s="112">
        <v>16499.64</v>
      </c>
      <c r="X142" s="112">
        <v>61873.33</v>
      </c>
      <c r="Y142" s="114">
        <f t="shared" si="3"/>
        <v>284574.36000000004</v>
      </c>
    </row>
    <row r="143" spans="1:25" s="115" customFormat="1" x14ac:dyDescent="0.2">
      <c r="A143" s="363"/>
      <c r="B143" s="116" t="s">
        <v>683</v>
      </c>
      <c r="C143" s="365"/>
      <c r="D143" s="365"/>
      <c r="E143" s="367"/>
      <c r="F143" s="382"/>
      <c r="G143" s="118">
        <v>3.0899999999999999E-3</v>
      </c>
      <c r="H143" s="143">
        <v>1562.25</v>
      </c>
      <c r="I143" s="119">
        <v>1401.76</v>
      </c>
      <c r="J143" s="121">
        <v>1035</v>
      </c>
      <c r="K143" s="121">
        <v>1390</v>
      </c>
      <c r="L143" s="121">
        <v>1305</v>
      </c>
      <c r="M143" s="121">
        <v>1225</v>
      </c>
      <c r="N143" s="121">
        <v>1140</v>
      </c>
      <c r="O143" s="121">
        <v>1055</v>
      </c>
      <c r="P143" s="121">
        <v>970</v>
      </c>
      <c r="Q143" s="121">
        <v>890</v>
      </c>
      <c r="R143" s="121">
        <v>805</v>
      </c>
      <c r="S143" s="121">
        <v>720</v>
      </c>
      <c r="T143" s="121">
        <v>635</v>
      </c>
      <c r="U143" s="121">
        <v>555</v>
      </c>
      <c r="V143" s="121">
        <v>470</v>
      </c>
      <c r="W143" s="121">
        <v>385</v>
      </c>
      <c r="X143" s="121">
        <v>705</v>
      </c>
      <c r="Y143" s="122">
        <f t="shared" si="3"/>
        <v>13285</v>
      </c>
    </row>
    <row r="144" spans="1:25" s="115" customFormat="1" ht="12.75" customHeight="1" x14ac:dyDescent="0.2">
      <c r="A144" s="354">
        <v>69</v>
      </c>
      <c r="B144" s="123" t="s">
        <v>497</v>
      </c>
      <c r="C144" s="358" t="s">
        <v>684</v>
      </c>
      <c r="D144" s="358">
        <v>615</v>
      </c>
      <c r="E144" s="377">
        <v>2902426.28</v>
      </c>
      <c r="F144" s="383" t="s">
        <v>685</v>
      </c>
      <c r="G144" s="152" t="s">
        <v>494</v>
      </c>
      <c r="H144" s="158">
        <v>679837.1</v>
      </c>
      <c r="I144" s="158">
        <v>585147.39</v>
      </c>
      <c r="J144" s="112">
        <v>1520.97</v>
      </c>
      <c r="K144" s="177">
        <v>62000</v>
      </c>
      <c r="L144" s="159">
        <v>20000</v>
      </c>
      <c r="M144" s="159">
        <v>20000</v>
      </c>
      <c r="N144" s="159">
        <v>100000</v>
      </c>
      <c r="O144" s="159">
        <v>20000</v>
      </c>
      <c r="P144" s="159">
        <v>117840</v>
      </c>
      <c r="Q144" s="159">
        <v>117840</v>
      </c>
      <c r="R144" s="159">
        <v>117840</v>
      </c>
      <c r="S144" s="159">
        <v>117840</v>
      </c>
      <c r="T144" s="159">
        <v>117840</v>
      </c>
      <c r="U144" s="159">
        <v>117840</v>
      </c>
      <c r="V144" s="159">
        <v>117840</v>
      </c>
      <c r="W144" s="159">
        <v>117840</v>
      </c>
      <c r="X144" s="159">
        <v>471200.82</v>
      </c>
      <c r="Y144" s="127">
        <f t="shared" si="3"/>
        <v>1637441.79</v>
      </c>
    </row>
    <row r="145" spans="1:25" s="115" customFormat="1" x14ac:dyDescent="0.2">
      <c r="A145" s="355"/>
      <c r="B145" s="128" t="s">
        <v>686</v>
      </c>
      <c r="C145" s="359"/>
      <c r="D145" s="359"/>
      <c r="E145" s="378"/>
      <c r="F145" s="384"/>
      <c r="G145" s="130">
        <v>3.6900000000000001E-3</v>
      </c>
      <c r="H145" s="131">
        <v>3443.32</v>
      </c>
      <c r="I145" s="132">
        <v>7226.22</v>
      </c>
      <c r="J145" s="121">
        <v>6480</v>
      </c>
      <c r="K145" s="121">
        <v>8230</v>
      </c>
      <c r="L145" s="159">
        <v>7980</v>
      </c>
      <c r="M145" s="121">
        <v>7865</v>
      </c>
      <c r="N145" s="121">
        <v>7700</v>
      </c>
      <c r="O145" s="121">
        <v>7280</v>
      </c>
      <c r="P145" s="121">
        <v>7050</v>
      </c>
      <c r="Q145" s="121">
        <v>6480</v>
      </c>
      <c r="R145" s="121">
        <v>5900</v>
      </c>
      <c r="S145" s="121">
        <v>5285</v>
      </c>
      <c r="T145" s="121">
        <v>4690</v>
      </c>
      <c r="U145" s="121">
        <v>4090</v>
      </c>
      <c r="V145" s="121">
        <v>3505</v>
      </c>
      <c r="W145" s="121">
        <v>2895</v>
      </c>
      <c r="X145" s="121">
        <v>5640</v>
      </c>
      <c r="Y145" s="134">
        <f t="shared" si="3"/>
        <v>91070</v>
      </c>
    </row>
    <row r="146" spans="1:25" s="115" customFormat="1" ht="12.75" customHeight="1" x14ac:dyDescent="0.2">
      <c r="A146" s="362">
        <v>70</v>
      </c>
      <c r="B146" s="110" t="s">
        <v>497</v>
      </c>
      <c r="C146" s="364" t="s">
        <v>687</v>
      </c>
      <c r="D146" s="364">
        <v>616</v>
      </c>
      <c r="E146" s="366">
        <v>1166021.49</v>
      </c>
      <c r="F146" s="381" t="s">
        <v>688</v>
      </c>
      <c r="G146" s="151" t="s">
        <v>494</v>
      </c>
      <c r="H146" s="157"/>
      <c r="I146" s="157"/>
      <c r="J146" s="112">
        <v>32834.49</v>
      </c>
      <c r="K146" s="112">
        <v>65692</v>
      </c>
      <c r="L146" s="112">
        <v>65692</v>
      </c>
      <c r="M146" s="112">
        <v>65692</v>
      </c>
      <c r="N146" s="112">
        <v>65692</v>
      </c>
      <c r="O146" s="112">
        <v>65692</v>
      </c>
      <c r="P146" s="112">
        <v>65692</v>
      </c>
      <c r="Q146" s="112">
        <v>65692</v>
      </c>
      <c r="R146" s="112">
        <v>65692</v>
      </c>
      <c r="S146" s="112">
        <v>65692</v>
      </c>
      <c r="T146" s="112">
        <v>65692</v>
      </c>
      <c r="U146" s="112">
        <v>65692</v>
      </c>
      <c r="V146" s="112">
        <v>65692</v>
      </c>
      <c r="W146" s="112">
        <v>65692</v>
      </c>
      <c r="X146" s="112">
        <v>279191</v>
      </c>
      <c r="Y146" s="114">
        <f t="shared" si="3"/>
        <v>1166021.49</v>
      </c>
    </row>
    <row r="147" spans="1:25" s="115" customFormat="1" x14ac:dyDescent="0.2">
      <c r="A147" s="363"/>
      <c r="B147" s="116" t="s">
        <v>689</v>
      </c>
      <c r="C147" s="365"/>
      <c r="D147" s="365"/>
      <c r="E147" s="367"/>
      <c r="F147" s="382"/>
      <c r="G147" s="118">
        <v>3.5100000000000001E-3</v>
      </c>
      <c r="H147" s="143">
        <v>1476.19</v>
      </c>
      <c r="I147" s="119">
        <v>5436.69</v>
      </c>
      <c r="J147" s="121">
        <v>4510</v>
      </c>
      <c r="K147" s="121">
        <v>5260</v>
      </c>
      <c r="L147" s="121">
        <v>5360</v>
      </c>
      <c r="M147" s="121">
        <v>5030</v>
      </c>
      <c r="N147" s="121">
        <v>4710</v>
      </c>
      <c r="O147" s="121">
        <v>4365</v>
      </c>
      <c r="P147" s="121">
        <v>4030</v>
      </c>
      <c r="Q147" s="121">
        <v>3695</v>
      </c>
      <c r="R147" s="121">
        <v>3375</v>
      </c>
      <c r="S147" s="121">
        <v>3030</v>
      </c>
      <c r="T147" s="121">
        <v>2700</v>
      </c>
      <c r="U147" s="121">
        <v>2365</v>
      </c>
      <c r="V147" s="121">
        <v>2040</v>
      </c>
      <c r="W147" s="121">
        <v>1700</v>
      </c>
      <c r="X147" s="121">
        <v>3520</v>
      </c>
      <c r="Y147" s="122">
        <f t="shared" si="3"/>
        <v>55690</v>
      </c>
    </row>
    <row r="148" spans="1:25" s="161" customFormat="1" ht="12.75" customHeight="1" x14ac:dyDescent="0.2">
      <c r="A148" s="362">
        <v>71</v>
      </c>
      <c r="B148" s="160" t="s">
        <v>497</v>
      </c>
      <c r="C148" s="387" t="s">
        <v>690</v>
      </c>
      <c r="D148" s="364">
        <v>617</v>
      </c>
      <c r="E148" s="377">
        <v>828989.55</v>
      </c>
      <c r="F148" s="389" t="s">
        <v>691</v>
      </c>
      <c r="G148" s="152" t="s">
        <v>494</v>
      </c>
      <c r="H148" s="157">
        <f>453227.01+199793.64+0.35</f>
        <v>653021</v>
      </c>
      <c r="I148" s="157">
        <v>8268.02</v>
      </c>
      <c r="J148" s="125"/>
      <c r="K148" s="125">
        <v>1885.53</v>
      </c>
      <c r="L148" s="112">
        <v>10204</v>
      </c>
      <c r="M148" s="112">
        <v>10204</v>
      </c>
      <c r="N148" s="112">
        <v>10204</v>
      </c>
      <c r="O148" s="112">
        <v>10204</v>
      </c>
      <c r="P148" s="112">
        <v>10204</v>
      </c>
      <c r="Q148" s="112">
        <v>10204</v>
      </c>
      <c r="R148" s="112">
        <v>10204</v>
      </c>
      <c r="S148" s="112">
        <v>10204</v>
      </c>
      <c r="T148" s="112">
        <v>10204</v>
      </c>
      <c r="U148" s="112">
        <v>10204</v>
      </c>
      <c r="V148" s="112">
        <v>10204</v>
      </c>
      <c r="W148" s="112">
        <v>10204</v>
      </c>
      <c r="X148" s="112">
        <v>43367</v>
      </c>
      <c r="Y148" s="114">
        <f t="shared" si="3"/>
        <v>167700.53</v>
      </c>
    </row>
    <row r="149" spans="1:25" s="161" customFormat="1" x14ac:dyDescent="0.2">
      <c r="A149" s="363"/>
      <c r="B149" s="162" t="s">
        <v>692</v>
      </c>
      <c r="C149" s="388"/>
      <c r="D149" s="365"/>
      <c r="E149" s="378"/>
      <c r="F149" s="390"/>
      <c r="G149" s="130">
        <v>2.7899999999999999E-3</v>
      </c>
      <c r="H149" s="143">
        <v>493.4</v>
      </c>
      <c r="I149" s="119">
        <v>718.61</v>
      </c>
      <c r="J149" s="140">
        <v>530</v>
      </c>
      <c r="K149" s="140">
        <v>770</v>
      </c>
      <c r="L149" s="121">
        <v>835</v>
      </c>
      <c r="M149" s="121">
        <v>785</v>
      </c>
      <c r="N149" s="121">
        <v>735</v>
      </c>
      <c r="O149" s="121">
        <v>680</v>
      </c>
      <c r="P149" s="121">
        <v>630</v>
      </c>
      <c r="Q149" s="121">
        <v>575</v>
      </c>
      <c r="R149" s="121">
        <v>525</v>
      </c>
      <c r="S149" s="121">
        <v>475</v>
      </c>
      <c r="T149" s="121">
        <v>420</v>
      </c>
      <c r="U149" s="121">
        <v>370</v>
      </c>
      <c r="V149" s="121">
        <v>320</v>
      </c>
      <c r="W149" s="121">
        <v>265</v>
      </c>
      <c r="X149" s="121">
        <v>550</v>
      </c>
      <c r="Y149" s="122">
        <f t="shared" si="3"/>
        <v>8465</v>
      </c>
    </row>
    <row r="150" spans="1:25" s="161" customFormat="1" ht="12.75" customHeight="1" x14ac:dyDescent="0.2">
      <c r="A150" s="362">
        <v>72</v>
      </c>
      <c r="B150" s="110" t="s">
        <v>497</v>
      </c>
      <c r="C150" s="387" t="s">
        <v>693</v>
      </c>
      <c r="D150" s="364">
        <v>618</v>
      </c>
      <c r="E150" s="366">
        <v>1579220.53</v>
      </c>
      <c r="F150" s="389" t="s">
        <v>694</v>
      </c>
      <c r="G150" s="151" t="s">
        <v>494</v>
      </c>
      <c r="H150" s="163">
        <f>154159.65+340961.91</f>
        <v>495121.55999999994</v>
      </c>
      <c r="I150" s="164">
        <v>471570.91</v>
      </c>
      <c r="J150" s="305"/>
      <c r="K150" s="306"/>
      <c r="L150" s="113"/>
      <c r="M150" s="113"/>
      <c r="N150" s="113"/>
      <c r="O150" s="113"/>
      <c r="P150" s="113"/>
      <c r="Q150" s="113"/>
      <c r="R150" s="113">
        <v>31184.06</v>
      </c>
      <c r="S150" s="113">
        <v>62848</v>
      </c>
      <c r="T150" s="113">
        <v>62848</v>
      </c>
      <c r="U150" s="113">
        <v>62848</v>
      </c>
      <c r="V150" s="113">
        <v>62848</v>
      </c>
      <c r="W150" s="113">
        <v>62848</v>
      </c>
      <c r="X150" s="113">
        <v>267104</v>
      </c>
      <c r="Y150" s="114">
        <f t="shared" si="3"/>
        <v>612528.06000000006</v>
      </c>
    </row>
    <row r="151" spans="1:25" s="161" customFormat="1" x14ac:dyDescent="0.2">
      <c r="A151" s="363"/>
      <c r="B151" s="116" t="s">
        <v>695</v>
      </c>
      <c r="C151" s="388"/>
      <c r="D151" s="365"/>
      <c r="E151" s="367"/>
      <c r="F151" s="390"/>
      <c r="G151" s="118">
        <v>2.7499999999999998E-3</v>
      </c>
      <c r="H151" s="165">
        <v>1114.44</v>
      </c>
      <c r="I151" s="166">
        <v>4996.79</v>
      </c>
      <c r="J151" s="307">
        <v>1950</v>
      </c>
      <c r="K151" s="307">
        <v>1740</v>
      </c>
      <c r="L151" s="167">
        <v>3110</v>
      </c>
      <c r="M151" s="167">
        <v>3110</v>
      </c>
      <c r="N151" s="167">
        <v>3115</v>
      </c>
      <c r="O151" s="167">
        <v>3110</v>
      </c>
      <c r="P151" s="167">
        <v>3110</v>
      </c>
      <c r="Q151" s="167">
        <v>3110</v>
      </c>
      <c r="R151" s="167">
        <v>3115</v>
      </c>
      <c r="S151" s="167">
        <v>2900</v>
      </c>
      <c r="T151" s="167">
        <v>2585</v>
      </c>
      <c r="U151" s="167">
        <v>2265</v>
      </c>
      <c r="V151" s="167">
        <v>1950</v>
      </c>
      <c r="W151" s="167">
        <v>1625</v>
      </c>
      <c r="X151" s="167">
        <v>3370</v>
      </c>
      <c r="Y151" s="122">
        <f t="shared" si="3"/>
        <v>40165</v>
      </c>
    </row>
    <row r="152" spans="1:25" s="161" customFormat="1" ht="12.75" customHeight="1" x14ac:dyDescent="0.2">
      <c r="A152" s="362">
        <v>73</v>
      </c>
      <c r="B152" s="153" t="s">
        <v>497</v>
      </c>
      <c r="C152" s="387" t="s">
        <v>696</v>
      </c>
      <c r="D152" s="364">
        <v>619</v>
      </c>
      <c r="E152" s="366">
        <v>459602.93</v>
      </c>
      <c r="F152" s="389" t="s">
        <v>697</v>
      </c>
      <c r="G152" s="151" t="s">
        <v>494</v>
      </c>
      <c r="H152" s="163">
        <v>10069.799999999999</v>
      </c>
      <c r="I152" s="164">
        <v>203957.69</v>
      </c>
      <c r="J152" s="305"/>
      <c r="K152" s="306"/>
      <c r="L152" s="113"/>
      <c r="M152" s="113"/>
      <c r="N152" s="113"/>
      <c r="O152" s="113"/>
      <c r="P152" s="113"/>
      <c r="Q152" s="113"/>
      <c r="R152" s="113"/>
      <c r="S152" s="113">
        <v>22331.439999999999</v>
      </c>
      <c r="T152" s="113">
        <v>26264</v>
      </c>
      <c r="U152" s="113">
        <v>26264</v>
      </c>
      <c r="V152" s="113">
        <v>26264</v>
      </c>
      <c r="W152" s="113">
        <v>26264</v>
      </c>
      <c r="X152" s="113">
        <v>118188</v>
      </c>
      <c r="Y152" s="114">
        <f t="shared" si="3"/>
        <v>245575.44</v>
      </c>
    </row>
    <row r="153" spans="1:25" s="161" customFormat="1" x14ac:dyDescent="0.2">
      <c r="A153" s="363"/>
      <c r="B153" s="154" t="s">
        <v>698</v>
      </c>
      <c r="C153" s="388"/>
      <c r="D153" s="365"/>
      <c r="E153" s="367"/>
      <c r="F153" s="390"/>
      <c r="G153" s="118">
        <v>2.5500000000000002E-3</v>
      </c>
      <c r="H153" s="165">
        <v>533.58000000000004</v>
      </c>
      <c r="I153" s="166">
        <v>2100.1999999999998</v>
      </c>
      <c r="J153" s="307">
        <v>725</v>
      </c>
      <c r="K153" s="307">
        <v>635</v>
      </c>
      <c r="L153" s="167">
        <v>1245</v>
      </c>
      <c r="M153" s="167">
        <v>1245</v>
      </c>
      <c r="N153" s="167">
        <v>1250</v>
      </c>
      <c r="O153" s="167">
        <v>1245</v>
      </c>
      <c r="P153" s="167">
        <v>1245</v>
      </c>
      <c r="Q153" s="167">
        <v>1245</v>
      </c>
      <c r="R153" s="167">
        <v>1250</v>
      </c>
      <c r="S153" s="167">
        <v>1230</v>
      </c>
      <c r="T153" s="167">
        <v>1115</v>
      </c>
      <c r="U153" s="167">
        <v>980</v>
      </c>
      <c r="V153" s="167">
        <v>850</v>
      </c>
      <c r="W153" s="167">
        <v>715</v>
      </c>
      <c r="X153" s="167">
        <v>1565</v>
      </c>
      <c r="Y153" s="122">
        <f t="shared" si="3"/>
        <v>16540</v>
      </c>
    </row>
    <row r="154" spans="1:25" s="161" customFormat="1" ht="12.75" customHeight="1" x14ac:dyDescent="0.2">
      <c r="A154" s="362">
        <v>74</v>
      </c>
      <c r="B154" s="153" t="s">
        <v>497</v>
      </c>
      <c r="C154" s="387" t="s">
        <v>699</v>
      </c>
      <c r="D154" s="364">
        <v>621</v>
      </c>
      <c r="E154" s="366">
        <v>6577048</v>
      </c>
      <c r="F154" s="389" t="s">
        <v>700</v>
      </c>
      <c r="G154" s="316" t="s">
        <v>494</v>
      </c>
      <c r="H154" s="163">
        <v>1063426.25</v>
      </c>
      <c r="I154" s="164">
        <v>1098496.8899999999</v>
      </c>
      <c r="J154" s="317">
        <v>446915.17</v>
      </c>
      <c r="K154" s="318">
        <v>180000.16</v>
      </c>
      <c r="L154" s="168">
        <v>100000</v>
      </c>
      <c r="M154" s="168">
        <v>100000</v>
      </c>
      <c r="N154" s="168">
        <v>200000</v>
      </c>
      <c r="O154" s="168">
        <v>200000</v>
      </c>
      <c r="P154" s="168">
        <v>252660</v>
      </c>
      <c r="Q154" s="168">
        <v>252660</v>
      </c>
      <c r="R154" s="168">
        <v>252660</v>
      </c>
      <c r="S154" s="168">
        <v>252660</v>
      </c>
      <c r="T154" s="168">
        <v>252660</v>
      </c>
      <c r="U154" s="168">
        <v>252660</v>
      </c>
      <c r="V154" s="168">
        <v>252660</v>
      </c>
      <c r="W154" s="168">
        <v>252660</v>
      </c>
      <c r="X154" s="168">
        <v>1136900</v>
      </c>
      <c r="Y154" s="114">
        <f t="shared" si="3"/>
        <v>4385095.33</v>
      </c>
    </row>
    <row r="155" spans="1:25" s="161" customFormat="1" x14ac:dyDescent="0.2">
      <c r="A155" s="363"/>
      <c r="B155" s="154" t="s">
        <v>701</v>
      </c>
      <c r="C155" s="388"/>
      <c r="D155" s="365"/>
      <c r="E155" s="367"/>
      <c r="F155" s="390"/>
      <c r="G155" s="118">
        <v>2.5699999999999998E-3</v>
      </c>
      <c r="H155" s="165">
        <v>796.95</v>
      </c>
      <c r="I155" s="166">
        <v>15276.3</v>
      </c>
      <c r="J155" s="169">
        <v>12215</v>
      </c>
      <c r="K155" s="170">
        <v>10165</v>
      </c>
      <c r="L155" s="170">
        <v>19000</v>
      </c>
      <c r="M155" s="170">
        <v>18470</v>
      </c>
      <c r="N155" s="170">
        <v>17905</v>
      </c>
      <c r="O155" s="170">
        <v>16870</v>
      </c>
      <c r="P155" s="170">
        <v>15800</v>
      </c>
      <c r="Q155" s="170">
        <v>14535</v>
      </c>
      <c r="R155" s="170">
        <v>13290</v>
      </c>
      <c r="S155" s="170">
        <v>11975</v>
      </c>
      <c r="T155" s="170">
        <v>10690</v>
      </c>
      <c r="U155" s="170">
        <v>9410</v>
      </c>
      <c r="V155" s="170">
        <v>8155</v>
      </c>
      <c r="W155" s="170">
        <v>6850</v>
      </c>
      <c r="X155" s="170">
        <v>15045</v>
      </c>
      <c r="Y155" s="122">
        <f t="shared" si="3"/>
        <v>200375</v>
      </c>
    </row>
    <row r="156" spans="1:25" s="161" customFormat="1" ht="12.75" customHeight="1" x14ac:dyDescent="0.2">
      <c r="A156" s="354">
        <v>75</v>
      </c>
      <c r="B156" s="123" t="s">
        <v>497</v>
      </c>
      <c r="C156" s="391" t="s">
        <v>702</v>
      </c>
      <c r="D156" s="358">
        <v>622</v>
      </c>
      <c r="E156" s="366">
        <v>561890</v>
      </c>
      <c r="F156" s="393" t="s">
        <v>703</v>
      </c>
      <c r="G156" s="151" t="s">
        <v>494</v>
      </c>
      <c r="H156" s="171"/>
      <c r="I156" s="172"/>
      <c r="J156" s="308"/>
      <c r="K156" s="308">
        <v>32108</v>
      </c>
      <c r="L156" s="173">
        <v>32108</v>
      </c>
      <c r="M156" s="173">
        <v>32108</v>
      </c>
      <c r="N156" s="173">
        <v>32108</v>
      </c>
      <c r="O156" s="173">
        <v>32108</v>
      </c>
      <c r="P156" s="173">
        <v>32108</v>
      </c>
      <c r="Q156" s="173">
        <v>32108</v>
      </c>
      <c r="R156" s="173">
        <v>32108</v>
      </c>
      <c r="S156" s="173">
        <v>32108</v>
      </c>
      <c r="T156" s="173">
        <v>32108</v>
      </c>
      <c r="U156" s="173">
        <v>32108</v>
      </c>
      <c r="V156" s="173">
        <v>32108</v>
      </c>
      <c r="W156" s="173">
        <v>32108</v>
      </c>
      <c r="X156" s="173">
        <v>144486</v>
      </c>
      <c r="Y156" s="127">
        <f t="shared" si="3"/>
        <v>561890</v>
      </c>
    </row>
    <row r="157" spans="1:25" s="161" customFormat="1" x14ac:dyDescent="0.2">
      <c r="A157" s="355"/>
      <c r="B157" s="128" t="s">
        <v>704</v>
      </c>
      <c r="C157" s="392"/>
      <c r="D157" s="359"/>
      <c r="E157" s="367"/>
      <c r="F157" s="394"/>
      <c r="G157" s="118">
        <v>3.63E-3</v>
      </c>
      <c r="H157" s="174">
        <v>185.39</v>
      </c>
      <c r="I157" s="175">
        <v>2194.13</v>
      </c>
      <c r="J157" s="307">
        <v>2275</v>
      </c>
      <c r="K157" s="307">
        <v>2815</v>
      </c>
      <c r="L157" s="176">
        <v>2665</v>
      </c>
      <c r="M157" s="176">
        <v>2500</v>
      </c>
      <c r="N157" s="176">
        <v>2345</v>
      </c>
      <c r="O157" s="176">
        <v>2175</v>
      </c>
      <c r="P157" s="176">
        <v>2010</v>
      </c>
      <c r="Q157" s="176">
        <v>1850</v>
      </c>
      <c r="R157" s="176">
        <v>1690</v>
      </c>
      <c r="S157" s="176">
        <v>1525</v>
      </c>
      <c r="T157" s="176">
        <v>1360</v>
      </c>
      <c r="U157" s="176">
        <v>1200</v>
      </c>
      <c r="V157" s="176">
        <v>1040</v>
      </c>
      <c r="W157" s="176">
        <v>875</v>
      </c>
      <c r="X157" s="176">
        <v>1915</v>
      </c>
      <c r="Y157" s="134">
        <f t="shared" si="3"/>
        <v>28240</v>
      </c>
    </row>
    <row r="158" spans="1:25" s="115" customFormat="1" ht="12.75" customHeight="1" x14ac:dyDescent="0.2">
      <c r="A158" s="362">
        <v>76</v>
      </c>
      <c r="B158" s="110" t="s">
        <v>497</v>
      </c>
      <c r="C158" s="364" t="s">
        <v>705</v>
      </c>
      <c r="D158" s="364">
        <v>623</v>
      </c>
      <c r="E158" s="366">
        <v>483802.31</v>
      </c>
      <c r="F158" s="381" t="s">
        <v>706</v>
      </c>
      <c r="G158" s="151" t="s">
        <v>494</v>
      </c>
      <c r="H158" s="157"/>
      <c r="I158" s="157"/>
      <c r="J158" s="112"/>
      <c r="K158" s="112">
        <v>27197.31</v>
      </c>
      <c r="L158" s="112">
        <v>27260</v>
      </c>
      <c r="M158" s="112">
        <v>27260</v>
      </c>
      <c r="N158" s="112">
        <v>27260</v>
      </c>
      <c r="O158" s="112">
        <v>27260</v>
      </c>
      <c r="P158" s="112">
        <v>27260</v>
      </c>
      <c r="Q158" s="112">
        <v>27260</v>
      </c>
      <c r="R158" s="112">
        <v>27260</v>
      </c>
      <c r="S158" s="112">
        <v>27260</v>
      </c>
      <c r="T158" s="112">
        <v>27260</v>
      </c>
      <c r="U158" s="112">
        <v>27260</v>
      </c>
      <c r="V158" s="112">
        <v>27260</v>
      </c>
      <c r="W158" s="112">
        <v>27260</v>
      </c>
      <c r="X158" s="112">
        <v>129485</v>
      </c>
      <c r="Y158" s="114">
        <f t="shared" si="3"/>
        <v>483802.31</v>
      </c>
    </row>
    <row r="159" spans="1:25" s="115" customFormat="1" x14ac:dyDescent="0.2">
      <c r="A159" s="363"/>
      <c r="B159" s="116" t="s">
        <v>707</v>
      </c>
      <c r="C159" s="365"/>
      <c r="D159" s="365"/>
      <c r="E159" s="367"/>
      <c r="F159" s="382"/>
      <c r="G159" s="118">
        <v>2.9499999999999999E-3</v>
      </c>
      <c r="H159" s="143">
        <v>7.62</v>
      </c>
      <c r="I159" s="119">
        <v>1618.33</v>
      </c>
      <c r="J159" s="121">
        <v>1705</v>
      </c>
      <c r="K159" s="121">
        <v>2425</v>
      </c>
      <c r="L159" s="121">
        <v>2295</v>
      </c>
      <c r="M159" s="121">
        <v>2155</v>
      </c>
      <c r="N159" s="121">
        <v>2025</v>
      </c>
      <c r="O159" s="121">
        <v>1880</v>
      </c>
      <c r="P159" s="121">
        <v>1745</v>
      </c>
      <c r="Q159" s="121">
        <v>1605</v>
      </c>
      <c r="R159" s="121">
        <v>1470</v>
      </c>
      <c r="S159" s="121">
        <v>1330</v>
      </c>
      <c r="T159" s="121">
        <v>1190</v>
      </c>
      <c r="U159" s="121">
        <v>1050</v>
      </c>
      <c r="V159" s="121">
        <v>915</v>
      </c>
      <c r="W159" s="121">
        <v>775</v>
      </c>
      <c r="X159" s="121">
        <v>1795</v>
      </c>
      <c r="Y159" s="122">
        <f t="shared" si="3"/>
        <v>24360</v>
      </c>
    </row>
    <row r="160" spans="1:25" s="115" customFormat="1" ht="12.75" customHeight="1" x14ac:dyDescent="0.2">
      <c r="A160" s="362">
        <v>77</v>
      </c>
      <c r="B160" s="110" t="s">
        <v>497</v>
      </c>
      <c r="C160" s="364" t="s">
        <v>708</v>
      </c>
      <c r="D160" s="364" t="s">
        <v>709</v>
      </c>
      <c r="E160" s="366">
        <v>177632.15</v>
      </c>
      <c r="F160" s="381" t="s">
        <v>710</v>
      </c>
      <c r="G160" s="151" t="s">
        <v>494</v>
      </c>
      <c r="H160" s="157"/>
      <c r="I160" s="157"/>
      <c r="J160" s="112"/>
      <c r="K160" s="112">
        <v>9998.15</v>
      </c>
      <c r="L160" s="112">
        <v>10008</v>
      </c>
      <c r="M160" s="112">
        <v>10008</v>
      </c>
      <c r="N160" s="112">
        <v>10008</v>
      </c>
      <c r="O160" s="112">
        <v>10008</v>
      </c>
      <c r="P160" s="112">
        <v>10008</v>
      </c>
      <c r="Q160" s="112">
        <v>10008</v>
      </c>
      <c r="R160" s="112">
        <v>10008</v>
      </c>
      <c r="S160" s="112">
        <v>10008</v>
      </c>
      <c r="T160" s="112">
        <v>10008</v>
      </c>
      <c r="U160" s="112">
        <v>10008</v>
      </c>
      <c r="V160" s="112">
        <v>10008</v>
      </c>
      <c r="W160" s="112">
        <v>10008</v>
      </c>
      <c r="X160" s="112">
        <v>47538</v>
      </c>
      <c r="Y160" s="114">
        <f t="shared" si="3"/>
        <v>177632.15</v>
      </c>
    </row>
    <row r="161" spans="1:25" s="115" customFormat="1" x14ac:dyDescent="0.2">
      <c r="A161" s="363"/>
      <c r="B161" s="116" t="s">
        <v>711</v>
      </c>
      <c r="C161" s="365"/>
      <c r="D161" s="365"/>
      <c r="E161" s="367"/>
      <c r="F161" s="382"/>
      <c r="G161" s="118">
        <v>2.9499999999999999E-3</v>
      </c>
      <c r="H161" s="143">
        <v>18.47</v>
      </c>
      <c r="I161" s="119">
        <v>690.02</v>
      </c>
      <c r="J161" s="121">
        <v>630</v>
      </c>
      <c r="K161" s="121">
        <v>890</v>
      </c>
      <c r="L161" s="121">
        <v>845</v>
      </c>
      <c r="M161" s="121">
        <v>795</v>
      </c>
      <c r="N161" s="121">
        <v>745</v>
      </c>
      <c r="O161" s="121">
        <v>690</v>
      </c>
      <c r="P161" s="121">
        <v>640</v>
      </c>
      <c r="Q161" s="121">
        <v>590</v>
      </c>
      <c r="R161" s="121">
        <v>540</v>
      </c>
      <c r="S161" s="121">
        <v>490</v>
      </c>
      <c r="T161" s="121">
        <v>440</v>
      </c>
      <c r="U161" s="121">
        <v>385</v>
      </c>
      <c r="V161" s="121">
        <v>340</v>
      </c>
      <c r="W161" s="121">
        <v>285</v>
      </c>
      <c r="X161" s="121">
        <v>660</v>
      </c>
      <c r="Y161" s="122">
        <f t="shared" si="3"/>
        <v>8965</v>
      </c>
    </row>
    <row r="162" spans="1:25" s="115" customFormat="1" ht="12.75" customHeight="1" x14ac:dyDescent="0.2">
      <c r="A162" s="362">
        <v>78</v>
      </c>
      <c r="B162" s="110" t="s">
        <v>497</v>
      </c>
      <c r="C162" s="364" t="s">
        <v>712</v>
      </c>
      <c r="D162" s="364">
        <v>625</v>
      </c>
      <c r="E162" s="375">
        <v>219400</v>
      </c>
      <c r="F162" s="381" t="s">
        <v>713</v>
      </c>
      <c r="G162" s="151" t="s">
        <v>494</v>
      </c>
      <c r="H162" s="157">
        <v>0.28999999999999998</v>
      </c>
      <c r="I162" s="157">
        <f>12903.69+154764.1</f>
        <v>167667.79</v>
      </c>
      <c r="J162" s="112">
        <v>51731.92</v>
      </c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12"/>
      <c r="Y162" s="114">
        <f t="shared" si="3"/>
        <v>51731.92</v>
      </c>
    </row>
    <row r="163" spans="1:25" s="115" customFormat="1" ht="13.5" customHeight="1" x14ac:dyDescent="0.2">
      <c r="A163" s="363"/>
      <c r="B163" s="116" t="s">
        <v>714</v>
      </c>
      <c r="C163" s="365"/>
      <c r="D163" s="365"/>
      <c r="E163" s="376"/>
      <c r="F163" s="382"/>
      <c r="G163" s="118">
        <v>3.5000000000000001E-3</v>
      </c>
      <c r="H163" s="143">
        <v>1.49</v>
      </c>
      <c r="I163" s="119">
        <v>436.67</v>
      </c>
      <c r="J163" s="121">
        <v>135</v>
      </c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2">
        <f t="shared" si="3"/>
        <v>135</v>
      </c>
    </row>
    <row r="164" spans="1:25" s="115" customFormat="1" ht="15" customHeight="1" x14ac:dyDescent="0.2">
      <c r="A164" s="354">
        <v>79</v>
      </c>
      <c r="B164" s="123" t="s">
        <v>497</v>
      </c>
      <c r="C164" s="358" t="s">
        <v>715</v>
      </c>
      <c r="D164" s="358">
        <v>626</v>
      </c>
      <c r="E164" s="377">
        <v>658464</v>
      </c>
      <c r="F164" s="383" t="s">
        <v>713</v>
      </c>
      <c r="G164" s="152" t="s">
        <v>494</v>
      </c>
      <c r="H164" s="178"/>
      <c r="I164" s="158"/>
      <c r="J164" s="145"/>
      <c r="K164" s="145">
        <v>19083</v>
      </c>
      <c r="L164" s="145">
        <v>38172</v>
      </c>
      <c r="M164" s="145">
        <v>38172</v>
      </c>
      <c r="N164" s="145">
        <v>38172</v>
      </c>
      <c r="O164" s="145">
        <v>38172</v>
      </c>
      <c r="P164" s="145">
        <v>38172</v>
      </c>
      <c r="Q164" s="145">
        <v>38172</v>
      </c>
      <c r="R164" s="145">
        <v>38172</v>
      </c>
      <c r="S164" s="145">
        <v>38172</v>
      </c>
      <c r="T164" s="145">
        <v>38172</v>
      </c>
      <c r="U164" s="145">
        <v>38172</v>
      </c>
      <c r="V164" s="145">
        <v>38172</v>
      </c>
      <c r="W164" s="145">
        <v>38172</v>
      </c>
      <c r="X164" s="145">
        <v>181317</v>
      </c>
      <c r="Y164" s="127">
        <f t="shared" si="3"/>
        <v>658464</v>
      </c>
    </row>
    <row r="165" spans="1:25" s="115" customFormat="1" x14ac:dyDescent="0.2">
      <c r="A165" s="355"/>
      <c r="B165" s="128" t="s">
        <v>716</v>
      </c>
      <c r="C165" s="359"/>
      <c r="D165" s="359"/>
      <c r="E165" s="378"/>
      <c r="F165" s="384"/>
      <c r="G165" s="130">
        <v>3.5000000000000001E-3</v>
      </c>
      <c r="H165" s="131">
        <v>0</v>
      </c>
      <c r="I165" s="132">
        <v>1787.77</v>
      </c>
      <c r="J165" s="140">
        <v>2600</v>
      </c>
      <c r="K165" s="140">
        <v>3340</v>
      </c>
      <c r="L165" s="140">
        <v>3215</v>
      </c>
      <c r="M165" s="140">
        <v>3020</v>
      </c>
      <c r="N165" s="140">
        <v>2835</v>
      </c>
      <c r="O165" s="140">
        <v>2635</v>
      </c>
      <c r="P165" s="140">
        <v>2440</v>
      </c>
      <c r="Q165" s="140">
        <v>2245</v>
      </c>
      <c r="R165" s="140">
        <v>2060</v>
      </c>
      <c r="S165" s="140">
        <v>1860</v>
      </c>
      <c r="T165" s="140">
        <v>1665</v>
      </c>
      <c r="U165" s="140">
        <v>1470</v>
      </c>
      <c r="V165" s="140">
        <v>1280</v>
      </c>
      <c r="W165" s="140">
        <v>1085</v>
      </c>
      <c r="X165" s="140">
        <v>2515</v>
      </c>
      <c r="Y165" s="134">
        <f t="shared" si="3"/>
        <v>34265</v>
      </c>
    </row>
    <row r="166" spans="1:25" s="161" customFormat="1" ht="12.75" customHeight="1" x14ac:dyDescent="0.2">
      <c r="A166" s="362">
        <v>80</v>
      </c>
      <c r="B166" s="110" t="s">
        <v>497</v>
      </c>
      <c r="C166" s="387" t="s">
        <v>717</v>
      </c>
      <c r="D166" s="364">
        <v>627</v>
      </c>
      <c r="E166" s="366">
        <v>401001</v>
      </c>
      <c r="F166" s="381" t="s">
        <v>718</v>
      </c>
      <c r="G166" s="299" t="s">
        <v>494</v>
      </c>
      <c r="H166" s="163"/>
      <c r="I166" s="164"/>
      <c r="J166" s="305"/>
      <c r="K166" s="306">
        <v>11429</v>
      </c>
      <c r="L166" s="113">
        <v>22916</v>
      </c>
      <c r="M166" s="113">
        <v>22916</v>
      </c>
      <c r="N166" s="113">
        <v>22916</v>
      </c>
      <c r="O166" s="113">
        <v>22916</v>
      </c>
      <c r="P166" s="113">
        <v>22916</v>
      </c>
      <c r="Q166" s="113">
        <v>22916</v>
      </c>
      <c r="R166" s="113">
        <v>22916</v>
      </c>
      <c r="S166" s="113">
        <v>22916</v>
      </c>
      <c r="T166" s="113">
        <v>22916</v>
      </c>
      <c r="U166" s="113">
        <v>22916</v>
      </c>
      <c r="V166" s="113">
        <v>22916</v>
      </c>
      <c r="W166" s="113">
        <v>22916</v>
      </c>
      <c r="X166" s="113">
        <v>114580</v>
      </c>
      <c r="Y166" s="114">
        <f t="shared" si="3"/>
        <v>401001</v>
      </c>
    </row>
    <row r="167" spans="1:25" s="161" customFormat="1" x14ac:dyDescent="0.2">
      <c r="A167" s="363"/>
      <c r="B167" s="116" t="s">
        <v>719</v>
      </c>
      <c r="C167" s="388"/>
      <c r="D167" s="365"/>
      <c r="E167" s="367"/>
      <c r="F167" s="382"/>
      <c r="G167" s="300">
        <v>3.6900000000000001E-3</v>
      </c>
      <c r="H167" s="181">
        <v>0</v>
      </c>
      <c r="I167" s="166">
        <v>1085.25</v>
      </c>
      <c r="J167" s="309">
        <v>1520</v>
      </c>
      <c r="K167" s="309">
        <v>2035</v>
      </c>
      <c r="L167" s="182">
        <v>1960</v>
      </c>
      <c r="M167" s="182">
        <v>1845</v>
      </c>
      <c r="N167" s="182">
        <v>1730</v>
      </c>
      <c r="O167" s="182">
        <v>1610</v>
      </c>
      <c r="P167" s="182">
        <v>1495</v>
      </c>
      <c r="Q167" s="182">
        <v>1380</v>
      </c>
      <c r="R167" s="182">
        <v>1265</v>
      </c>
      <c r="S167" s="182">
        <v>1145</v>
      </c>
      <c r="T167" s="182">
        <v>1030</v>
      </c>
      <c r="U167" s="182">
        <v>915</v>
      </c>
      <c r="V167" s="182">
        <v>800</v>
      </c>
      <c r="W167" s="182">
        <v>680</v>
      </c>
      <c r="X167" s="182">
        <v>1665</v>
      </c>
      <c r="Y167" s="122">
        <f t="shared" si="3"/>
        <v>21075</v>
      </c>
    </row>
    <row r="168" spans="1:25" s="161" customFormat="1" x14ac:dyDescent="0.2">
      <c r="A168" s="354">
        <v>81</v>
      </c>
      <c r="B168" s="123" t="s">
        <v>497</v>
      </c>
      <c r="C168" s="391" t="s">
        <v>715</v>
      </c>
      <c r="D168" s="358">
        <v>628</v>
      </c>
      <c r="E168" s="377">
        <v>119421</v>
      </c>
      <c r="F168" s="395" t="s">
        <v>720</v>
      </c>
      <c r="G168" s="301" t="s">
        <v>494</v>
      </c>
      <c r="H168" s="183"/>
      <c r="I168" s="172"/>
      <c r="J168" s="310"/>
      <c r="K168" s="310">
        <v>3363</v>
      </c>
      <c r="L168" s="173">
        <v>6728</v>
      </c>
      <c r="M168" s="173">
        <v>6728</v>
      </c>
      <c r="N168" s="173">
        <v>6728</v>
      </c>
      <c r="O168" s="173">
        <v>6728</v>
      </c>
      <c r="P168" s="173">
        <v>6728</v>
      </c>
      <c r="Q168" s="173">
        <v>6728</v>
      </c>
      <c r="R168" s="173">
        <v>6728</v>
      </c>
      <c r="S168" s="173">
        <v>6728</v>
      </c>
      <c r="T168" s="173">
        <v>6728</v>
      </c>
      <c r="U168" s="173">
        <v>6728</v>
      </c>
      <c r="V168" s="173">
        <v>6728</v>
      </c>
      <c r="W168" s="173">
        <v>6728</v>
      </c>
      <c r="X168" s="173">
        <v>35322</v>
      </c>
      <c r="Y168" s="127">
        <f t="shared" si="3"/>
        <v>119421</v>
      </c>
    </row>
    <row r="169" spans="1:25" s="161" customFormat="1" x14ac:dyDescent="0.2">
      <c r="A169" s="355"/>
      <c r="B169" s="128" t="s">
        <v>721</v>
      </c>
      <c r="C169" s="392"/>
      <c r="D169" s="359"/>
      <c r="E169" s="378"/>
      <c r="F169" s="384"/>
      <c r="G169" s="302">
        <v>3.5100000000000001E-3</v>
      </c>
      <c r="H169" s="184">
        <v>0</v>
      </c>
      <c r="I169" s="175">
        <v>335.09</v>
      </c>
      <c r="J169" s="311">
        <v>465</v>
      </c>
      <c r="K169" s="311">
        <v>560</v>
      </c>
      <c r="L169" s="185">
        <v>585</v>
      </c>
      <c r="M169" s="185">
        <v>550</v>
      </c>
      <c r="N169" s="185">
        <v>520</v>
      </c>
      <c r="O169" s="185">
        <v>485</v>
      </c>
      <c r="P169" s="185">
        <v>450</v>
      </c>
      <c r="Q169" s="185">
        <v>415</v>
      </c>
      <c r="R169" s="185">
        <v>380</v>
      </c>
      <c r="S169" s="185">
        <v>345</v>
      </c>
      <c r="T169" s="185">
        <v>310</v>
      </c>
      <c r="U169" s="185">
        <v>280</v>
      </c>
      <c r="V169" s="185">
        <v>245</v>
      </c>
      <c r="W169" s="185">
        <v>210</v>
      </c>
      <c r="X169" s="185">
        <v>535</v>
      </c>
      <c r="Y169" s="134">
        <f t="shared" si="3"/>
        <v>6335</v>
      </c>
    </row>
    <row r="170" spans="1:25" s="161" customFormat="1" x14ac:dyDescent="0.2">
      <c r="A170" s="362">
        <v>82</v>
      </c>
      <c r="B170" s="153" t="s">
        <v>497</v>
      </c>
      <c r="C170" s="387" t="s">
        <v>722</v>
      </c>
      <c r="D170" s="364">
        <v>629</v>
      </c>
      <c r="E170" s="366">
        <v>463710</v>
      </c>
      <c r="F170" s="381" t="s">
        <v>723</v>
      </c>
      <c r="G170" s="299" t="s">
        <v>494</v>
      </c>
      <c r="H170" s="163"/>
      <c r="I170" s="164">
        <f>34500+4429.82</f>
        <v>38929.82</v>
      </c>
      <c r="J170" s="305"/>
      <c r="K170" s="306"/>
      <c r="L170" s="113">
        <v>11835.18</v>
      </c>
      <c r="M170" s="113">
        <v>25412</v>
      </c>
      <c r="N170" s="113">
        <v>25412</v>
      </c>
      <c r="O170" s="113">
        <v>25412</v>
      </c>
      <c r="P170" s="113">
        <v>25412</v>
      </c>
      <c r="Q170" s="113">
        <v>25412</v>
      </c>
      <c r="R170" s="113">
        <v>25412</v>
      </c>
      <c r="S170" s="113">
        <v>25412</v>
      </c>
      <c r="T170" s="113">
        <v>25412</v>
      </c>
      <c r="U170" s="113">
        <v>25412</v>
      </c>
      <c r="V170" s="113">
        <v>25412</v>
      </c>
      <c r="W170" s="113">
        <v>25412</v>
      </c>
      <c r="X170" s="113">
        <v>133413</v>
      </c>
      <c r="Y170" s="114">
        <f t="shared" si="3"/>
        <v>424780.18</v>
      </c>
    </row>
    <row r="171" spans="1:25" s="161" customFormat="1" x14ac:dyDescent="0.2">
      <c r="A171" s="363"/>
      <c r="B171" s="154" t="s">
        <v>724</v>
      </c>
      <c r="C171" s="388"/>
      <c r="D171" s="365"/>
      <c r="E171" s="367"/>
      <c r="F171" s="382"/>
      <c r="G171" s="300">
        <v>3.5100000000000001E-3</v>
      </c>
      <c r="H171" s="181">
        <v>0</v>
      </c>
      <c r="I171" s="166">
        <v>979.24</v>
      </c>
      <c r="J171" s="309">
        <v>1645</v>
      </c>
      <c r="K171" s="309">
        <v>1995</v>
      </c>
      <c r="L171" s="182">
        <v>2155</v>
      </c>
      <c r="M171" s="182">
        <v>2075</v>
      </c>
      <c r="N171" s="182">
        <v>1955</v>
      </c>
      <c r="O171" s="182">
        <v>1820</v>
      </c>
      <c r="P171" s="182">
        <v>1690</v>
      </c>
      <c r="Q171" s="182">
        <v>1560</v>
      </c>
      <c r="R171" s="182">
        <v>1435</v>
      </c>
      <c r="S171" s="182">
        <v>1305</v>
      </c>
      <c r="T171" s="182">
        <v>1175</v>
      </c>
      <c r="U171" s="182">
        <v>1045</v>
      </c>
      <c r="V171" s="182">
        <v>920</v>
      </c>
      <c r="W171" s="182">
        <v>790</v>
      </c>
      <c r="X171" s="182">
        <v>2020</v>
      </c>
      <c r="Y171" s="122">
        <f t="shared" si="3"/>
        <v>23585</v>
      </c>
    </row>
    <row r="172" spans="1:25" s="161" customFormat="1" x14ac:dyDescent="0.2">
      <c r="A172" s="354">
        <v>83</v>
      </c>
      <c r="B172" s="155" t="s">
        <v>497</v>
      </c>
      <c r="C172" s="391" t="s">
        <v>725</v>
      </c>
      <c r="D172" s="391">
        <v>630</v>
      </c>
      <c r="E172" s="377">
        <v>162998</v>
      </c>
      <c r="F172" s="383" t="s">
        <v>726</v>
      </c>
      <c r="G172" s="301" t="s">
        <v>494</v>
      </c>
      <c r="H172" s="186"/>
      <c r="I172" s="186">
        <v>54895.61</v>
      </c>
      <c r="J172" s="186"/>
      <c r="K172" s="186"/>
      <c r="L172" s="187"/>
      <c r="M172" s="187"/>
      <c r="N172" s="187"/>
      <c r="O172" s="187"/>
      <c r="P172" s="187"/>
      <c r="Q172" s="187">
        <v>968.39</v>
      </c>
      <c r="R172" s="187">
        <v>9316</v>
      </c>
      <c r="S172" s="187">
        <v>9316</v>
      </c>
      <c r="T172" s="187">
        <v>9316</v>
      </c>
      <c r="U172" s="187">
        <v>9316</v>
      </c>
      <c r="V172" s="187">
        <v>9316</v>
      </c>
      <c r="W172" s="187">
        <v>9316</v>
      </c>
      <c r="X172" s="187">
        <v>51238</v>
      </c>
      <c r="Y172" s="127">
        <f t="shared" si="3"/>
        <v>108102.39</v>
      </c>
    </row>
    <row r="173" spans="1:25" s="161" customFormat="1" x14ac:dyDescent="0.2">
      <c r="A173" s="355"/>
      <c r="B173" s="156" t="s">
        <v>727</v>
      </c>
      <c r="C173" s="392"/>
      <c r="D173" s="392"/>
      <c r="E173" s="378"/>
      <c r="F173" s="384"/>
      <c r="G173" s="302">
        <v>2.5500000000000002E-3</v>
      </c>
      <c r="H173" s="188"/>
      <c r="I173" s="189">
        <v>142.80000000000001</v>
      </c>
      <c r="J173" s="190">
        <v>320</v>
      </c>
      <c r="K173" s="190">
        <v>280</v>
      </c>
      <c r="L173" s="190">
        <v>550</v>
      </c>
      <c r="M173" s="190">
        <v>550</v>
      </c>
      <c r="N173" s="185">
        <v>555</v>
      </c>
      <c r="O173" s="190">
        <v>550</v>
      </c>
      <c r="P173" s="190">
        <v>550</v>
      </c>
      <c r="Q173" s="190">
        <v>550</v>
      </c>
      <c r="R173" s="190">
        <v>540</v>
      </c>
      <c r="S173" s="190">
        <v>490</v>
      </c>
      <c r="T173" s="190">
        <v>445</v>
      </c>
      <c r="U173" s="190">
        <v>400</v>
      </c>
      <c r="V173" s="190">
        <v>350</v>
      </c>
      <c r="W173" s="190">
        <v>300</v>
      </c>
      <c r="X173" s="190">
        <v>810</v>
      </c>
      <c r="Y173" s="134">
        <f t="shared" si="3"/>
        <v>7240</v>
      </c>
    </row>
    <row r="174" spans="1:25" s="161" customFormat="1" x14ac:dyDescent="0.2">
      <c r="A174" s="362">
        <v>84</v>
      </c>
      <c r="B174" s="153" t="s">
        <v>728</v>
      </c>
      <c r="C174" s="387" t="s">
        <v>729</v>
      </c>
      <c r="D174" s="387">
        <v>631</v>
      </c>
      <c r="E174" s="366">
        <v>89504</v>
      </c>
      <c r="F174" s="381" t="s">
        <v>730</v>
      </c>
      <c r="G174" s="299" t="s">
        <v>494</v>
      </c>
      <c r="H174" s="191"/>
      <c r="I174" s="191"/>
      <c r="J174" s="191"/>
      <c r="K174" s="191"/>
      <c r="L174" s="191">
        <v>5090</v>
      </c>
      <c r="M174" s="191">
        <v>5116</v>
      </c>
      <c r="N174" s="191">
        <v>5116</v>
      </c>
      <c r="O174" s="191">
        <v>5116</v>
      </c>
      <c r="P174" s="191">
        <v>5116</v>
      </c>
      <c r="Q174" s="191">
        <v>5116</v>
      </c>
      <c r="R174" s="191">
        <v>5116</v>
      </c>
      <c r="S174" s="191">
        <v>5116</v>
      </c>
      <c r="T174" s="191">
        <v>5116</v>
      </c>
      <c r="U174" s="191">
        <v>5116</v>
      </c>
      <c r="V174" s="191">
        <v>5116</v>
      </c>
      <c r="W174" s="191">
        <v>5116</v>
      </c>
      <c r="X174" s="191">
        <v>28137.759999999998</v>
      </c>
      <c r="Y174" s="114">
        <f t="shared" si="3"/>
        <v>89503.76</v>
      </c>
    </row>
    <row r="175" spans="1:25" s="161" customFormat="1" x14ac:dyDescent="0.2">
      <c r="A175" s="363"/>
      <c r="B175" s="154" t="s">
        <v>731</v>
      </c>
      <c r="C175" s="388"/>
      <c r="D175" s="388"/>
      <c r="E175" s="367"/>
      <c r="F175" s="382"/>
      <c r="G175" s="300">
        <v>2.5000000000000001E-3</v>
      </c>
      <c r="H175" s="192"/>
      <c r="I175" s="193">
        <v>39.19</v>
      </c>
      <c r="J175" s="194">
        <v>280</v>
      </c>
      <c r="K175" s="194">
        <v>230</v>
      </c>
      <c r="L175" s="194">
        <v>450</v>
      </c>
      <c r="M175" s="194">
        <v>425</v>
      </c>
      <c r="N175" s="182">
        <v>400</v>
      </c>
      <c r="O175" s="194">
        <v>375</v>
      </c>
      <c r="P175" s="194">
        <v>350</v>
      </c>
      <c r="Q175" s="194">
        <v>325</v>
      </c>
      <c r="R175" s="194">
        <v>300</v>
      </c>
      <c r="S175" s="194">
        <v>170</v>
      </c>
      <c r="T175" s="194">
        <v>245</v>
      </c>
      <c r="U175" s="194">
        <v>220</v>
      </c>
      <c r="V175" s="194">
        <v>195</v>
      </c>
      <c r="W175" s="194">
        <v>165</v>
      </c>
      <c r="X175" s="194">
        <v>445</v>
      </c>
      <c r="Y175" s="122">
        <f t="shared" si="3"/>
        <v>4575</v>
      </c>
    </row>
    <row r="176" spans="1:25" s="161" customFormat="1" ht="16.5" customHeight="1" x14ac:dyDescent="0.2">
      <c r="A176" s="362">
        <v>85</v>
      </c>
      <c r="B176" s="155" t="s">
        <v>497</v>
      </c>
      <c r="C176" s="391" t="s">
        <v>732</v>
      </c>
      <c r="D176" s="391">
        <v>632</v>
      </c>
      <c r="E176" s="377">
        <v>1332119.6399999999</v>
      </c>
      <c r="F176" s="358" t="s">
        <v>733</v>
      </c>
      <c r="G176" s="301" t="s">
        <v>494</v>
      </c>
      <c r="H176" s="183"/>
      <c r="I176" s="172"/>
      <c r="J176" s="310"/>
      <c r="K176" s="310"/>
      <c r="L176" s="312">
        <v>38550.639999999999</v>
      </c>
      <c r="M176" s="310">
        <v>77228</v>
      </c>
      <c r="N176" s="310">
        <v>77228</v>
      </c>
      <c r="O176" s="310">
        <v>77228</v>
      </c>
      <c r="P176" s="310">
        <v>77228</v>
      </c>
      <c r="Q176" s="310">
        <v>77228</v>
      </c>
      <c r="R176" s="310">
        <v>77228</v>
      </c>
      <c r="S176" s="310">
        <v>77228</v>
      </c>
      <c r="T176" s="310">
        <v>77228</v>
      </c>
      <c r="U176" s="310">
        <v>77228</v>
      </c>
      <c r="V176" s="310">
        <v>77228</v>
      </c>
      <c r="W176" s="310">
        <v>77228</v>
      </c>
      <c r="X176" s="312">
        <v>444061</v>
      </c>
      <c r="Y176" s="127">
        <f t="shared" si="3"/>
        <v>1332119.6400000001</v>
      </c>
    </row>
    <row r="177" spans="1:25" s="161" customFormat="1" ht="16.5" customHeight="1" x14ac:dyDescent="0.2">
      <c r="A177" s="355"/>
      <c r="B177" s="156" t="s">
        <v>734</v>
      </c>
      <c r="C177" s="392"/>
      <c r="D177" s="392"/>
      <c r="E177" s="378"/>
      <c r="F177" s="359"/>
      <c r="G177" s="302">
        <v>4.0200000000000001E-3</v>
      </c>
      <c r="H177" s="184"/>
      <c r="I177" s="175"/>
      <c r="J177" s="311">
        <v>3175</v>
      </c>
      <c r="K177" s="311">
        <v>6755</v>
      </c>
      <c r="L177" s="311">
        <v>6745</v>
      </c>
      <c r="M177" s="311">
        <v>6500</v>
      </c>
      <c r="N177" s="311">
        <v>6125</v>
      </c>
      <c r="O177" s="311">
        <v>5715</v>
      </c>
      <c r="P177" s="311">
        <v>5325</v>
      </c>
      <c r="Q177" s="311">
        <v>4930</v>
      </c>
      <c r="R177" s="311">
        <v>4555</v>
      </c>
      <c r="S177" s="311">
        <v>4150</v>
      </c>
      <c r="T177" s="311">
        <v>3760</v>
      </c>
      <c r="U177" s="311">
        <v>3365</v>
      </c>
      <c r="V177" s="311">
        <v>2985</v>
      </c>
      <c r="W177" s="311">
        <v>2580</v>
      </c>
      <c r="X177" s="311">
        <v>7280</v>
      </c>
      <c r="Y177" s="134">
        <f t="shared" si="3"/>
        <v>73945</v>
      </c>
    </row>
    <row r="178" spans="1:25" s="161" customFormat="1" x14ac:dyDescent="0.2">
      <c r="A178" s="362">
        <v>86</v>
      </c>
      <c r="B178" s="153" t="s">
        <v>497</v>
      </c>
      <c r="C178" s="396" t="s">
        <v>869</v>
      </c>
      <c r="D178" s="387"/>
      <c r="E178" s="366">
        <v>250000</v>
      </c>
      <c r="F178" s="364" t="s">
        <v>871</v>
      </c>
      <c r="G178" s="299" t="s">
        <v>494</v>
      </c>
      <c r="H178" s="195"/>
      <c r="I178" s="164"/>
      <c r="J178" s="195"/>
      <c r="K178" s="195"/>
      <c r="L178" s="195"/>
      <c r="M178" s="195">
        <v>7350</v>
      </c>
      <c r="N178" s="195">
        <v>14700</v>
      </c>
      <c r="O178" s="195">
        <v>14700</v>
      </c>
      <c r="P178" s="195">
        <v>14700</v>
      </c>
      <c r="Q178" s="195">
        <v>14700</v>
      </c>
      <c r="R178" s="195">
        <v>14700</v>
      </c>
      <c r="S178" s="195">
        <v>14700</v>
      </c>
      <c r="T178" s="195">
        <v>14700</v>
      </c>
      <c r="U178" s="195">
        <v>14700</v>
      </c>
      <c r="V178" s="195">
        <v>14700</v>
      </c>
      <c r="W178" s="195">
        <v>14700</v>
      </c>
      <c r="X178" s="195">
        <v>95650</v>
      </c>
      <c r="Y178" s="114">
        <f>SUM(J178:X178)</f>
        <v>250000</v>
      </c>
    </row>
    <row r="179" spans="1:25" s="161" customFormat="1" x14ac:dyDescent="0.2">
      <c r="A179" s="363"/>
      <c r="B179" s="154"/>
      <c r="C179" s="388"/>
      <c r="D179" s="388"/>
      <c r="E179" s="367"/>
      <c r="F179" s="365"/>
      <c r="G179" s="300">
        <v>5.0000000000000001E-3</v>
      </c>
      <c r="H179" s="181"/>
      <c r="I179" s="166"/>
      <c r="J179" s="181">
        <v>320</v>
      </c>
      <c r="K179" s="181">
        <v>1270</v>
      </c>
      <c r="L179" s="181">
        <v>1270</v>
      </c>
      <c r="M179" s="181">
        <v>1270</v>
      </c>
      <c r="N179" s="181">
        <v>1225</v>
      </c>
      <c r="O179" s="181">
        <v>1145</v>
      </c>
      <c r="P179" s="181">
        <v>1070</v>
      </c>
      <c r="Q179" s="181">
        <v>1000</v>
      </c>
      <c r="R179" s="181">
        <v>925</v>
      </c>
      <c r="S179" s="181">
        <v>850</v>
      </c>
      <c r="T179" s="181">
        <v>775</v>
      </c>
      <c r="U179" s="181">
        <v>700</v>
      </c>
      <c r="V179" s="181">
        <v>625</v>
      </c>
      <c r="W179" s="181">
        <v>550</v>
      </c>
      <c r="X179" s="181">
        <v>1750</v>
      </c>
      <c r="Y179" s="122">
        <f t="shared" si="3"/>
        <v>14745</v>
      </c>
    </row>
    <row r="180" spans="1:25" s="161" customFormat="1" hidden="1" x14ac:dyDescent="0.2">
      <c r="A180" s="362">
        <v>87</v>
      </c>
      <c r="B180" s="110"/>
      <c r="C180" s="396"/>
      <c r="D180" s="387"/>
      <c r="E180" s="366"/>
      <c r="F180" s="381"/>
      <c r="G180" s="196"/>
      <c r="H180" s="197"/>
      <c r="I180" s="198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14">
        <f>SUM(J180:X180)</f>
        <v>0</v>
      </c>
    </row>
    <row r="181" spans="1:25" s="161" customFormat="1" hidden="1" x14ac:dyDescent="0.2">
      <c r="A181" s="363"/>
      <c r="B181" s="116"/>
      <c r="C181" s="388"/>
      <c r="D181" s="388"/>
      <c r="E181" s="367"/>
      <c r="F181" s="382"/>
      <c r="G181" s="199"/>
      <c r="H181" s="200"/>
      <c r="I181" s="201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122">
        <f t="shared" si="3"/>
        <v>0</v>
      </c>
    </row>
    <row r="182" spans="1:25" s="161" customFormat="1" hidden="1" x14ac:dyDescent="0.2">
      <c r="A182" s="354">
        <v>88</v>
      </c>
      <c r="B182" s="202"/>
      <c r="C182" s="406"/>
      <c r="D182" s="408"/>
      <c r="E182" s="410"/>
      <c r="F182" s="412"/>
      <c r="G182" s="203"/>
      <c r="H182" s="204"/>
      <c r="I182" s="205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114">
        <f>SUM(J182:X182)</f>
        <v>0</v>
      </c>
    </row>
    <row r="183" spans="1:25" s="161" customFormat="1" hidden="1" x14ac:dyDescent="0.2">
      <c r="A183" s="355"/>
      <c r="B183" s="202"/>
      <c r="C183" s="407"/>
      <c r="D183" s="409"/>
      <c r="E183" s="411"/>
      <c r="F183" s="413"/>
      <c r="G183" s="206"/>
      <c r="H183" s="207"/>
      <c r="I183" s="208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122">
        <f t="shared" si="3"/>
        <v>0</v>
      </c>
    </row>
    <row r="184" spans="1:25" x14ac:dyDescent="0.2">
      <c r="A184" s="209"/>
      <c r="B184" s="397" t="s">
        <v>735</v>
      </c>
      <c r="C184" s="398"/>
      <c r="D184" s="398"/>
      <c r="E184" s="398"/>
      <c r="F184" s="399"/>
      <c r="G184" s="210"/>
      <c r="H184" s="211" t="e">
        <f>SUM(H8+#REF!+#REF!+#REF!+H10+H12+H14+H16+H18+H20+H22+H24+H26+H28+H30+H32+H34+H36+H38+H40+H42+H44+H46+H48+H50+H52+H54+H56+H58+H60+H62+H64+H66+H68+H70+H72+H74+H76+H78+H80+H82+H84+H86+H88+H90+H92+H94+H96+H98+H100+H102+H104+H106+H108+H110+H112+H114+#REF!+H116+H118+H120+H122+H124+H126+H128+H130+#REF!+#REF!+#REF!+#REF!+H132+H134+H136+H138+H140+H142+H144+H146+H148+H150+H152+#REF!+H154+H156+H158+H160+H162+H164+H166+H168+H170+H172+H174+H176+H182)</f>
        <v>#REF!</v>
      </c>
      <c r="I184" s="211" t="e">
        <f>SUM(I8+#REF!+#REF!+#REF!+I10+I12+I14+I16+I18+I20+I22+I24+I26+I28+I30+I32+I34+I36+I38+I40+I42+I44+I46+I48+I50+I52+I54+I56+I58+I60+I62+I64+I66+I68+I70+I72+I74+I76+I78+I80+I82+I84+I86+I88+I90+I92+I94+I96+I98+I100+I102+I104+I106+I108+I110+I112+I114+#REF!+I116+I118+I120+I122+I124+I126+I128+I130+#REF!+#REF!+#REF!+#REF!+I132+I134+I136+I138+I140+I142+I144+I146+I148+I150+I152+#REF!+I154+I156+I158+I160+I162+I164+I166+I168+I170+I172+I174+I176+I182+I178+I180)</f>
        <v>#REF!</v>
      </c>
      <c r="J184" s="211">
        <f>SUM(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182+J178+J180)+615483-17280.33</f>
        <v>4926440.5000000009</v>
      </c>
      <c r="K184" s="211">
        <f t="shared" ref="K184:X184" si="4">SUM(K8+K10+K12+K14+K16+K18+K20+K22+K24+K26+K28+K30+K32+K34+K36+K38+K40+K42+K44+K46+K48+K50+K52+K54+K56+K58+K60+K62+K64+K66+K68+K70+K72+K74+K76+K78+K80+K82+K84+K86+K88+K90+K92+K94+K96+K98+K100+K102+K104+K106+K108+K110+K112+K114+K116+K118+K120+K122+K124+K126+K128+K130+K132+K134+K136+K138+K140+K142+K144+K146+K148+K150+K152+K154+K156+K158+K160+K162+K164+K166+K168+K170+K172+K174+K176+K182+K178+K180)</f>
        <v>4073917.4200000009</v>
      </c>
      <c r="L184" s="211">
        <f t="shared" si="4"/>
        <v>4705114.8199999994</v>
      </c>
      <c r="M184" s="211">
        <f t="shared" si="4"/>
        <v>5245026.57</v>
      </c>
      <c r="N184" s="211">
        <f t="shared" si="4"/>
        <v>5632968.8300000001</v>
      </c>
      <c r="O184" s="211">
        <f t="shared" si="4"/>
        <v>5451374.9000000013</v>
      </c>
      <c r="P184" s="211">
        <f t="shared" si="4"/>
        <v>4702321.8900000015</v>
      </c>
      <c r="Q184" s="211">
        <f t="shared" si="4"/>
        <v>4316960.7200000007</v>
      </c>
      <c r="R184" s="211">
        <f t="shared" si="4"/>
        <v>4033750.53</v>
      </c>
      <c r="S184" s="211">
        <f t="shared" si="4"/>
        <v>3937118.41</v>
      </c>
      <c r="T184" s="211">
        <f t="shared" si="4"/>
        <v>3543950.27</v>
      </c>
      <c r="U184" s="211">
        <f t="shared" si="4"/>
        <v>1792039.6800000002</v>
      </c>
      <c r="V184" s="211">
        <f t="shared" si="4"/>
        <v>1273025.72</v>
      </c>
      <c r="W184" s="211">
        <f t="shared" si="4"/>
        <v>1075030.9100000001</v>
      </c>
      <c r="X184" s="211">
        <f t="shared" si="4"/>
        <v>4025808.7199999997</v>
      </c>
      <c r="Y184" s="212">
        <f>SUM(Y8+Y10+Y12+Y14+Y16+Y18+Y20+Y22+Y24+Y26+Y28+Y30+Y32+Y34+Y36+Y38+Y40+Y42+Y44+Y46+Y48+Y50+Y52+Y54+Y56+Y58+Y60+Y62+Y64+Y66+Y68+Y70+Y72+Y74+Y76+Y78+Y80+Y82+Y84+Y86+Y88+Y90+Y92+Y94+Y96+Y98+Y100+Y102+Y104+Y106+Y108+Y110+Y112+Y114+Y116+Y118+Y120+Y122+Y124+Y126+Y128+Y130+Y132+Y134+Y136+Y138+Y140+Y142+Y144+Y146+Y148+Y150+Y152+Y154+Y156+Y158+Y160+Y162+Y164+Y166+Y168+Y170+Y172+Y174+Y176+Y178+Y182+Y180)</f>
        <v>58136647.220000006</v>
      </c>
    </row>
    <row r="185" spans="1:25" ht="13.5" thickBot="1" x14ac:dyDescent="0.25">
      <c r="A185" s="213"/>
      <c r="B185" s="400" t="s">
        <v>736</v>
      </c>
      <c r="C185" s="400"/>
      <c r="D185" s="400"/>
      <c r="E185" s="400"/>
      <c r="F185" s="400"/>
      <c r="G185" s="214"/>
      <c r="H185" s="215" t="e">
        <f>SUM(H9+#REF!+#REF!+#REF!+H11+H13+H15+H17+H19+H21+H23+H25+H27+H29+H31+H33+H35+H37+H39+H41+H43+H45+H47+H49+H51+H53+H55+H57+H59+H61+H63+H65+H67+H69+H71+H73+H75+H77+H79+H81+H83+H85+H87+H89+H91+H93+H95+H97+H99+H101+H103+H105+H107+H109+H111+H113+H115+#REF!+H117+H119+H121+H123+H125+H127+H129+H131+#REF!+#REF!+#REF!+#REF!+H133+H135+H137+H139+H141+H143+H145+H147+H149+H151+H153+#REF!+H155+H157+H159+H161+H163+H165+H167+H169+H171+H173+H175+H177+H183)</f>
        <v>#REF!</v>
      </c>
      <c r="I185" s="216" t="e">
        <f>SUM(I9+#REF!+#REF!+#REF!+I11+I13+I15+I17+I19+I21+I23+I25+I27+I29+I31+I33+I35+I37+I39+I41+I43+I45+I47+I49+I51+I53+I55+I57+I59+I61+I63+I65+I67+I69+I71+I73+I75+I77+I79+I81+I83+I85+I87+I89+I91+I93+I95+I97+I99+I101+I103+I105+I107+I109+I111+I113+I115+#REF!+I117+I119+I121+I123+I125+I127+I129+I131+#REF!+#REF!+#REF!+#REF!+I133+I135+I137+I139+I141+I143+I145+I147+I149+I151+I153+#REF!+I155+I157+I159+I161+I163+I165+I167+I169+I171+I173+I175+I177+I179+I183+I181)</f>
        <v>#REF!</v>
      </c>
      <c r="J185" s="217">
        <f>SUM(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183+J181)+95876</f>
        <v>300000</v>
      </c>
      <c r="K185" s="217">
        <f t="shared" ref="K185:X185" si="5">SUM(K9+K11+K13+K15+K17+K19+K21+K23+K25+K27+K29+K31+K33+K35+K37+K39+K41+K43+K45+K47+K49+K51+K53+K55+K57+K59+K61+K63+K65+K67+K69+K71+K73+K75+K77+K79+K81+K83+K85+K87+K89+K91+K93+K95+K97+K99+K101+K103+K105+K107+K109+K111+K113+K115+K117+K119+K121+K123+K125+K127+K129+K131+K133+K135+K137+K139+K141+K143+K145+K147+K149+K151+K153+K155+K157+K159+K161+K163+K165+K167+K169+K171+K173+K175+K177+K179+K183+K181)</f>
        <v>240520</v>
      </c>
      <c r="L185" s="217">
        <f t="shared" si="5"/>
        <v>248880</v>
      </c>
      <c r="M185" s="217">
        <f>SUM(M9+M11+M13+M15+M17+M19+M21+M23+M25+M27+M29+M31+M33+M35+M37+M39+M41+M43+M45+M47+M49+M51+M53+M55+M57+M59+M61+M63+M65+M67+M69+M71+M73+M75+M77+M79+M81+M83+M85+M87+M89+M91+M93+M95+M97+M99+M101+M103+M105+M107+M109+M111+M113+M115+M117+M119+M121+M123+M125+M127+M129+M131+M133+M135+M137+M139+M141+M143+M145+M147+M149+M151+M153+M155+M157+M159+M161+M163+M165+M167+M169+M171+M173+M175+M177+M179+M183+M181)</f>
        <v>215115</v>
      </c>
      <c r="N185" s="217">
        <f t="shared" si="5"/>
        <v>197935</v>
      </c>
      <c r="O185" s="217">
        <f t="shared" si="5"/>
        <v>169125</v>
      </c>
      <c r="P185" s="217">
        <f t="shared" si="5"/>
        <v>141685</v>
      </c>
      <c r="Q185" s="217">
        <f t="shared" si="5"/>
        <v>118365</v>
      </c>
      <c r="R185" s="217">
        <f t="shared" si="5"/>
        <v>96965</v>
      </c>
      <c r="S185" s="217">
        <f t="shared" si="5"/>
        <v>76190</v>
      </c>
      <c r="T185" s="217">
        <f t="shared" si="5"/>
        <v>56425</v>
      </c>
      <c r="U185" s="217">
        <f t="shared" si="5"/>
        <v>39730</v>
      </c>
      <c r="V185" s="217">
        <f t="shared" si="5"/>
        <v>31455</v>
      </c>
      <c r="W185" s="217">
        <f t="shared" si="5"/>
        <v>25005</v>
      </c>
      <c r="X185" s="217">
        <f t="shared" si="5"/>
        <v>54535</v>
      </c>
      <c r="Y185" s="218">
        <f>SUM(Y9+Y11+Y13+Y15+Y17+Y19+Y21+Y23+Y25+Y27+Y29+Y31+Y33+Y35+Y37+Y39+Y41+Y43+Y45+Y47+Y49+Y51+Y53+Y55+Y57+Y59+Y61+Y63+Y65+Y67+Y69+Y71+Y73+Y75+Y77+Y79+Y81+Y83+Y85+Y87+Y89+Y91+Y93+Y95+Y97+Y99+Y101+Y103+Y105+Y107+Y109+Y111+Y113+Y115+Y117+Y119+Y121+Y123+Y125+Y127+Y129+Y131+Y133+Y135+Y137+Y139+Y141+Y143+Y145+Y147+Y149+Y151+Y153+Y155+Y157+Y159+Y161+Y163+Y165+Y167+Y169+Y171+Y173+Y175+Y177+Y179+Y183+Y181)</f>
        <v>1916054</v>
      </c>
    </row>
    <row r="186" spans="1:25" ht="13.5" thickTop="1" x14ac:dyDescent="0.2">
      <c r="A186" s="219"/>
      <c r="B186" s="401" t="s">
        <v>737</v>
      </c>
      <c r="C186" s="402"/>
      <c r="D186" s="402"/>
      <c r="E186" s="402"/>
      <c r="F186" s="402"/>
      <c r="G186" s="220"/>
      <c r="H186" s="221" t="e">
        <f>SUM(H184:H185)</f>
        <v>#REF!</v>
      </c>
      <c r="I186" s="222" t="e">
        <f>SUM(I184:I185)</f>
        <v>#REF!</v>
      </c>
      <c r="J186" s="221">
        <f t="shared" ref="J186:X186" si="6">SUM(J184:J185)</f>
        <v>5226440.5000000009</v>
      </c>
      <c r="K186" s="221">
        <f t="shared" si="6"/>
        <v>4314437.4200000009</v>
      </c>
      <c r="L186" s="221">
        <f t="shared" si="6"/>
        <v>4953994.8199999994</v>
      </c>
      <c r="M186" s="221">
        <f t="shared" si="6"/>
        <v>5460141.5700000003</v>
      </c>
      <c r="N186" s="221">
        <f t="shared" si="6"/>
        <v>5830903.8300000001</v>
      </c>
      <c r="O186" s="221">
        <f t="shared" si="6"/>
        <v>5620499.9000000013</v>
      </c>
      <c r="P186" s="221">
        <f t="shared" si="6"/>
        <v>4844006.8900000015</v>
      </c>
      <c r="Q186" s="221">
        <f t="shared" si="6"/>
        <v>4435325.7200000007</v>
      </c>
      <c r="R186" s="221">
        <f t="shared" si="6"/>
        <v>4130715.53</v>
      </c>
      <c r="S186" s="221">
        <f t="shared" si="6"/>
        <v>4013308.41</v>
      </c>
      <c r="T186" s="221">
        <f t="shared" si="6"/>
        <v>3600375.27</v>
      </c>
      <c r="U186" s="221">
        <f t="shared" si="6"/>
        <v>1831769.6800000002</v>
      </c>
      <c r="V186" s="221">
        <f t="shared" si="6"/>
        <v>1304480.72</v>
      </c>
      <c r="W186" s="221">
        <f t="shared" si="6"/>
        <v>1100035.9100000001</v>
      </c>
      <c r="X186" s="221">
        <f t="shared" si="6"/>
        <v>4080343.7199999997</v>
      </c>
      <c r="Y186" s="223">
        <f>SUM(Y184:Y185)</f>
        <v>60052701.220000006</v>
      </c>
    </row>
    <row r="187" spans="1:25" x14ac:dyDescent="0.2">
      <c r="A187" s="224"/>
      <c r="B187" s="403" t="s">
        <v>738</v>
      </c>
      <c r="C187" s="404"/>
      <c r="D187" s="225"/>
      <c r="E187" s="226" t="s">
        <v>739</v>
      </c>
      <c r="F187" s="227">
        <v>45813470</v>
      </c>
      <c r="G187" s="228" t="s">
        <v>740</v>
      </c>
      <c r="H187" s="229" t="e">
        <f t="shared" ref="H187:X187" si="7">SUM(H186/$F$187)</f>
        <v>#REF!</v>
      </c>
      <c r="I187" s="230" t="e">
        <f t="shared" si="7"/>
        <v>#REF!</v>
      </c>
      <c r="J187" s="229">
        <f t="shared" si="7"/>
        <v>0.11408086966562456</v>
      </c>
      <c r="K187" s="229">
        <f t="shared" si="7"/>
        <v>9.4173993369199072E-2</v>
      </c>
      <c r="L187" s="229">
        <f t="shared" si="7"/>
        <v>0.10813402302859834</v>
      </c>
      <c r="M187" s="229">
        <f t="shared" si="7"/>
        <v>0.11918201284469393</v>
      </c>
      <c r="N187" s="229">
        <f t="shared" si="7"/>
        <v>0.12727487854554567</v>
      </c>
      <c r="O187" s="229">
        <f t="shared" si="7"/>
        <v>0.12268225698686437</v>
      </c>
      <c r="P187" s="229">
        <f t="shared" si="7"/>
        <v>0.10573324592090495</v>
      </c>
      <c r="Q187" s="229">
        <f t="shared" si="7"/>
        <v>9.6812699845700415E-2</v>
      </c>
      <c r="R187" s="229">
        <f t="shared" si="7"/>
        <v>9.0163777814690746E-2</v>
      </c>
      <c r="S187" s="229">
        <f t="shared" si="7"/>
        <v>8.7601057287299999E-2</v>
      </c>
      <c r="T187" s="229">
        <f t="shared" si="7"/>
        <v>7.8587700735176791E-2</v>
      </c>
      <c r="U187" s="229">
        <f t="shared" si="7"/>
        <v>3.9983211924353258E-2</v>
      </c>
      <c r="V187" s="231">
        <f t="shared" si="7"/>
        <v>2.8473737527412789E-2</v>
      </c>
      <c r="W187" s="231">
        <f t="shared" si="7"/>
        <v>2.4011189503872991E-2</v>
      </c>
      <c r="X187" s="231">
        <f t="shared" si="7"/>
        <v>8.906428000323921E-2</v>
      </c>
      <c r="Y187" s="232"/>
    </row>
    <row r="188" spans="1:25" x14ac:dyDescent="0.2">
      <c r="F188" s="233"/>
      <c r="G188" s="234"/>
      <c r="H188" s="235"/>
      <c r="I188" s="233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</row>
    <row r="189" spans="1:25" ht="15" customHeight="1" x14ac:dyDescent="0.3">
      <c r="E189" s="405" t="s">
        <v>741</v>
      </c>
      <c r="F189" s="405"/>
      <c r="G189" s="405"/>
      <c r="H189" s="236" t="e">
        <f>H112+#REF!+#REF!+H132+H136+H138+H144+H148+H150+#REF!+H152+#REF!+H154+H126-0.35</f>
        <v>#REF!</v>
      </c>
      <c r="I189" s="237" t="e">
        <f>I162+#REF!+I138+#REF!+#REF!+#REF!+#REF!+I152+I148+I170+I172+I154-2109.45+I150-5356.88-19615.99+I144</f>
        <v>#REF!</v>
      </c>
      <c r="J189" s="314">
        <f>J154+17280.33</f>
        <v>464195.5</v>
      </c>
      <c r="S189" s="238"/>
      <c r="T189" s="238"/>
      <c r="U189" s="238"/>
      <c r="V189" s="238"/>
      <c r="W189" s="238"/>
      <c r="Y189" s="239"/>
    </row>
    <row r="190" spans="1:25" ht="15" customHeight="1" x14ac:dyDescent="0.3">
      <c r="E190" s="405" t="s">
        <v>742</v>
      </c>
      <c r="F190" s="405"/>
      <c r="G190" s="405"/>
      <c r="H190" s="236"/>
      <c r="I190" s="237"/>
      <c r="J190" s="240">
        <f>18483+597000-17280.33</f>
        <v>598202.67000000004</v>
      </c>
      <c r="S190" s="238"/>
      <c r="T190" s="238"/>
      <c r="U190" s="238"/>
      <c r="V190" s="238"/>
      <c r="W190" s="238"/>
      <c r="Y190" s="239"/>
    </row>
    <row r="191" spans="1:25" ht="15.75" customHeight="1" x14ac:dyDescent="0.3">
      <c r="E191" s="405" t="s">
        <v>743</v>
      </c>
      <c r="F191" s="405"/>
      <c r="G191" s="405"/>
      <c r="H191" s="241"/>
      <c r="I191" s="242" t="e">
        <f>I184-I189</f>
        <v>#REF!</v>
      </c>
      <c r="J191" s="243">
        <f>J184-J189-J190</f>
        <v>3864042.330000001</v>
      </c>
      <c r="K191" s="240"/>
      <c r="L191" s="238"/>
      <c r="M191" s="244"/>
      <c r="N191" s="245"/>
      <c r="O191" s="246"/>
      <c r="P191" s="247"/>
      <c r="Q191" s="99"/>
      <c r="R191" s="99"/>
      <c r="S191" s="99"/>
      <c r="T191" s="99"/>
      <c r="Y191" s="239"/>
    </row>
    <row r="192" spans="1:25" s="202" customFormat="1" ht="15" customHeight="1" x14ac:dyDescent="0.3">
      <c r="A192" s="92"/>
      <c r="B192" s="161"/>
      <c r="C192" s="105"/>
      <c r="D192" s="105"/>
      <c r="E192" s="420"/>
      <c r="F192" s="420"/>
      <c r="G192" s="420"/>
      <c r="H192" s="248"/>
      <c r="I192" s="237"/>
      <c r="J192" s="249"/>
      <c r="K192" s="250"/>
      <c r="L192" s="251"/>
      <c r="M192" s="252"/>
      <c r="N192" s="253"/>
      <c r="O192" s="254"/>
      <c r="P192" s="255"/>
      <c r="Q192" s="92"/>
      <c r="R192" s="92"/>
      <c r="S192" s="92"/>
      <c r="T192" s="92"/>
      <c r="U192" s="92"/>
      <c r="V192" s="92"/>
      <c r="W192" s="92"/>
      <c r="X192" s="92"/>
      <c r="Y192" s="239"/>
    </row>
    <row r="193" spans="1:25" s="202" customFormat="1" x14ac:dyDescent="0.2">
      <c r="A193" s="256"/>
      <c r="B193" s="257" t="s">
        <v>744</v>
      </c>
      <c r="C193" s="256"/>
      <c r="D193" s="256"/>
      <c r="E193" s="105"/>
      <c r="F193" s="258"/>
      <c r="G193" s="258"/>
      <c r="H193" s="259"/>
      <c r="I193" s="260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  <c r="Y193" s="261"/>
    </row>
    <row r="194" spans="1:25" s="202" customFormat="1" ht="12.75" customHeight="1" x14ac:dyDescent="0.2">
      <c r="A194" s="414">
        <v>1</v>
      </c>
      <c r="B194" s="160" t="s">
        <v>497</v>
      </c>
      <c r="C194" s="387" t="s">
        <v>745</v>
      </c>
      <c r="D194" s="262"/>
      <c r="E194" s="416">
        <v>5193482.1100000003</v>
      </c>
      <c r="F194" s="418" t="s">
        <v>746</v>
      </c>
      <c r="G194" s="299" t="s">
        <v>494</v>
      </c>
      <c r="H194" s="112">
        <v>8537.24</v>
      </c>
      <c r="I194" s="157">
        <v>1785085</v>
      </c>
      <c r="J194" s="157">
        <v>216000</v>
      </c>
      <c r="K194" s="157">
        <v>216000</v>
      </c>
      <c r="L194" s="157">
        <v>216000</v>
      </c>
      <c r="M194" s="157">
        <v>216000</v>
      </c>
      <c r="N194" s="157">
        <v>216000</v>
      </c>
      <c r="O194" s="157">
        <v>216000</v>
      </c>
      <c r="P194" s="157">
        <v>216000</v>
      </c>
      <c r="Q194" s="157">
        <v>216000</v>
      </c>
      <c r="R194" s="157">
        <v>216000</v>
      </c>
      <c r="S194" s="157">
        <v>216000</v>
      </c>
      <c r="T194" s="157">
        <v>216000</v>
      </c>
      <c r="U194" s="157">
        <v>216000</v>
      </c>
      <c r="V194" s="157">
        <v>216000</v>
      </c>
      <c r="W194" s="157">
        <v>216000</v>
      </c>
      <c r="X194" s="157">
        <v>216000</v>
      </c>
      <c r="Y194" s="114">
        <f t="shared" ref="Y194:Y201" si="8">SUM(J194:X194)</f>
        <v>3240000</v>
      </c>
    </row>
    <row r="195" spans="1:25" s="202" customFormat="1" x14ac:dyDescent="0.2">
      <c r="A195" s="415"/>
      <c r="B195" s="162" t="s">
        <v>747</v>
      </c>
      <c r="C195" s="388"/>
      <c r="D195" s="263"/>
      <c r="E195" s="417"/>
      <c r="F195" s="419"/>
      <c r="G195" s="300">
        <v>9.7800000000000005E-3</v>
      </c>
      <c r="H195" s="119">
        <v>50058</v>
      </c>
      <c r="I195" s="119">
        <v>49234</v>
      </c>
      <c r="J195" s="119">
        <v>31845</v>
      </c>
      <c r="K195" s="119">
        <v>29655</v>
      </c>
      <c r="L195" s="119">
        <v>27515</v>
      </c>
      <c r="M195" s="119">
        <v>25375</v>
      </c>
      <c r="N195" s="119">
        <v>23300</v>
      </c>
      <c r="O195" s="119">
        <v>21090</v>
      </c>
      <c r="P195" s="119">
        <v>18950</v>
      </c>
      <c r="Q195" s="119">
        <v>16805</v>
      </c>
      <c r="R195" s="119">
        <v>14705</v>
      </c>
      <c r="S195" s="119">
        <v>12525</v>
      </c>
      <c r="T195" s="119">
        <v>10380</v>
      </c>
      <c r="U195" s="119">
        <v>8240</v>
      </c>
      <c r="V195" s="119">
        <v>6115</v>
      </c>
      <c r="W195" s="119">
        <v>3955</v>
      </c>
      <c r="X195" s="119">
        <v>1935</v>
      </c>
      <c r="Y195" s="122">
        <f t="shared" si="8"/>
        <v>252390</v>
      </c>
    </row>
    <row r="196" spans="1:25" s="202" customFormat="1" ht="12.75" customHeight="1" x14ac:dyDescent="0.2">
      <c r="A196" s="414">
        <v>2</v>
      </c>
      <c r="B196" s="160" t="s">
        <v>748</v>
      </c>
      <c r="C196" s="387" t="str">
        <f>'[1]03.05.2013.'!C168</f>
        <v>SIA Komunālie pakalpojumi</v>
      </c>
      <c r="D196" s="262"/>
      <c r="E196" s="416">
        <v>435398.77</v>
      </c>
      <c r="F196" s="418" t="s">
        <v>749</v>
      </c>
      <c r="G196" s="299" t="s">
        <v>494</v>
      </c>
      <c r="H196" s="112">
        <v>62885.63</v>
      </c>
      <c r="I196" s="157">
        <v>64486.5</v>
      </c>
      <c r="J196" s="157">
        <v>65980</v>
      </c>
      <c r="K196" s="157">
        <v>67813</v>
      </c>
      <c r="L196" s="157">
        <v>69540</v>
      </c>
      <c r="M196" s="157">
        <v>53315</v>
      </c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14">
        <f t="shared" si="8"/>
        <v>256648</v>
      </c>
    </row>
    <row r="197" spans="1:25" s="202" customFormat="1" ht="13.5" customHeight="1" x14ac:dyDescent="0.2">
      <c r="A197" s="415"/>
      <c r="B197" s="162" t="s">
        <v>750</v>
      </c>
      <c r="C197" s="388"/>
      <c r="D197" s="263"/>
      <c r="E197" s="417"/>
      <c r="F197" s="419"/>
      <c r="G197" s="300">
        <v>2.5770000000000001E-2</v>
      </c>
      <c r="H197" s="119">
        <v>8948</v>
      </c>
      <c r="I197" s="119">
        <v>7347</v>
      </c>
      <c r="J197" s="119">
        <v>5141</v>
      </c>
      <c r="K197" s="119">
        <v>3856</v>
      </c>
      <c r="L197" s="119">
        <v>2293</v>
      </c>
      <c r="M197" s="119">
        <v>559</v>
      </c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22">
        <f t="shared" si="8"/>
        <v>11849</v>
      </c>
    </row>
    <row r="198" spans="1:25" s="202" customFormat="1" ht="12.75" customHeight="1" x14ac:dyDescent="0.2">
      <c r="A198" s="414">
        <v>3</v>
      </c>
      <c r="B198" s="160" t="s">
        <v>497</v>
      </c>
      <c r="C198" s="387" t="s">
        <v>751</v>
      </c>
      <c r="D198" s="262"/>
      <c r="E198" s="416">
        <v>522193.95</v>
      </c>
      <c r="F198" s="418" t="s">
        <v>752</v>
      </c>
      <c r="G198" s="299" t="s">
        <v>494</v>
      </c>
      <c r="H198" s="112">
        <v>8034.96</v>
      </c>
      <c r="I198" s="157">
        <v>32139.84</v>
      </c>
      <c r="J198" s="157">
        <v>10800</v>
      </c>
      <c r="K198" s="157">
        <v>0</v>
      </c>
      <c r="L198" s="157">
        <v>0</v>
      </c>
      <c r="M198" s="157">
        <v>0</v>
      </c>
      <c r="N198" s="157">
        <v>0</v>
      </c>
      <c r="O198" s="157">
        <v>22019.89</v>
      </c>
      <c r="P198" s="157">
        <v>32139.84</v>
      </c>
      <c r="Q198" s="157">
        <v>32139.84</v>
      </c>
      <c r="R198" s="157">
        <v>32139.84</v>
      </c>
      <c r="S198" s="157">
        <v>32139.84</v>
      </c>
      <c r="T198" s="157">
        <v>32139.84</v>
      </c>
      <c r="U198" s="157">
        <v>32139.84</v>
      </c>
      <c r="V198" s="157">
        <v>32139.84</v>
      </c>
      <c r="W198" s="157">
        <v>32139.84</v>
      </c>
      <c r="X198" s="157">
        <v>32061.39</v>
      </c>
      <c r="Y198" s="114">
        <f t="shared" si="8"/>
        <v>322000</v>
      </c>
    </row>
    <row r="199" spans="1:25" s="202" customFormat="1" x14ac:dyDescent="0.2">
      <c r="A199" s="415"/>
      <c r="B199" s="162" t="s">
        <v>753</v>
      </c>
      <c r="C199" s="388"/>
      <c r="D199" s="263"/>
      <c r="E199" s="417"/>
      <c r="F199" s="419"/>
      <c r="G199" s="300">
        <v>8.7200000000000003E-3</v>
      </c>
      <c r="H199" s="119">
        <v>1277</v>
      </c>
      <c r="I199" s="119">
        <v>4911</v>
      </c>
      <c r="J199" s="119">
        <v>2845</v>
      </c>
      <c r="K199" s="119">
        <v>2750</v>
      </c>
      <c r="L199" s="119">
        <v>2750</v>
      </c>
      <c r="M199" s="119">
        <v>2750</v>
      </c>
      <c r="N199" s="119">
        <v>2760</v>
      </c>
      <c r="O199" s="119">
        <v>2735</v>
      </c>
      <c r="P199" s="119">
        <v>2513</v>
      </c>
      <c r="Q199" s="119">
        <v>2229</v>
      </c>
      <c r="R199" s="119">
        <v>1950</v>
      </c>
      <c r="S199" s="119">
        <v>1660</v>
      </c>
      <c r="T199" s="119">
        <v>1377</v>
      </c>
      <c r="U199" s="119">
        <v>1092</v>
      </c>
      <c r="V199" s="119">
        <v>810</v>
      </c>
      <c r="W199" s="119">
        <v>524</v>
      </c>
      <c r="X199" s="119">
        <v>256</v>
      </c>
      <c r="Y199" s="122">
        <f t="shared" si="8"/>
        <v>29001</v>
      </c>
    </row>
    <row r="200" spans="1:25" s="202" customFormat="1" ht="12.75" customHeight="1" x14ac:dyDescent="0.2">
      <c r="A200" s="423">
        <v>4</v>
      </c>
      <c r="B200" s="160" t="s">
        <v>497</v>
      </c>
      <c r="C200" s="387" t="s">
        <v>754</v>
      </c>
      <c r="D200" s="262"/>
      <c r="E200" s="416">
        <v>305000</v>
      </c>
      <c r="F200" s="418" t="s">
        <v>755</v>
      </c>
      <c r="G200" s="299" t="s">
        <v>494</v>
      </c>
      <c r="H200" s="157"/>
      <c r="I200" s="157"/>
      <c r="J200" s="313">
        <v>100681.29</v>
      </c>
      <c r="K200" s="157">
        <v>0</v>
      </c>
      <c r="L200" s="157">
        <v>0</v>
      </c>
      <c r="M200" s="157">
        <v>24435.71</v>
      </c>
      <c r="N200" s="157">
        <v>31284</v>
      </c>
      <c r="O200" s="157">
        <v>31284</v>
      </c>
      <c r="P200" s="157">
        <v>31284</v>
      </c>
      <c r="Q200" s="157">
        <v>31284</v>
      </c>
      <c r="R200" s="157">
        <v>31284</v>
      </c>
      <c r="S200" s="157">
        <v>23463</v>
      </c>
      <c r="T200" s="157"/>
      <c r="U200" s="157"/>
      <c r="V200" s="157"/>
      <c r="W200" s="157"/>
      <c r="X200" s="157"/>
      <c r="Y200" s="114">
        <f t="shared" si="8"/>
        <v>305000</v>
      </c>
    </row>
    <row r="201" spans="1:25" s="202" customFormat="1" x14ac:dyDescent="0.2">
      <c r="A201" s="424"/>
      <c r="B201" s="162" t="s">
        <v>756</v>
      </c>
      <c r="C201" s="388"/>
      <c r="D201" s="263"/>
      <c r="E201" s="417"/>
      <c r="F201" s="419"/>
      <c r="G201" s="300">
        <v>6.5500000000000003E-3</v>
      </c>
      <c r="H201" s="119"/>
      <c r="I201" s="119"/>
      <c r="J201" s="119">
        <v>1700</v>
      </c>
      <c r="K201" s="119">
        <v>1450</v>
      </c>
      <c r="L201" s="119">
        <v>1450</v>
      </c>
      <c r="M201" s="119">
        <v>1430</v>
      </c>
      <c r="N201" s="119">
        <v>1246</v>
      </c>
      <c r="O201" s="119">
        <v>1021</v>
      </c>
      <c r="P201" s="119">
        <v>800</v>
      </c>
      <c r="Q201" s="119">
        <v>580</v>
      </c>
      <c r="R201" s="119">
        <v>360</v>
      </c>
      <c r="S201" s="119">
        <v>135</v>
      </c>
      <c r="T201" s="119"/>
      <c r="U201" s="119"/>
      <c r="V201" s="119"/>
      <c r="W201" s="119"/>
      <c r="X201" s="119"/>
      <c r="Y201" s="122">
        <f t="shared" si="8"/>
        <v>10172</v>
      </c>
    </row>
    <row r="202" spans="1:25" s="202" customFormat="1" hidden="1" x14ac:dyDescent="0.2">
      <c r="A202" s="423"/>
      <c r="B202" s="160"/>
      <c r="C202" s="387"/>
      <c r="D202" s="262"/>
      <c r="E202" s="416"/>
      <c r="F202" s="389"/>
      <c r="G202" s="179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264">
        <f>SUM(J202:X202)</f>
        <v>0</v>
      </c>
    </row>
    <row r="203" spans="1:25" s="202" customFormat="1" hidden="1" x14ac:dyDescent="0.2">
      <c r="A203" s="424"/>
      <c r="B203" s="162"/>
      <c r="C203" s="388"/>
      <c r="D203" s="263"/>
      <c r="E203" s="417"/>
      <c r="F203" s="390"/>
      <c r="G203" s="180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265">
        <f>SUM(J203:X203)</f>
        <v>0</v>
      </c>
    </row>
    <row r="204" spans="1:25" s="202" customFormat="1" x14ac:dyDescent="0.2">
      <c r="A204" s="209"/>
      <c r="B204" s="397" t="s">
        <v>735</v>
      </c>
      <c r="C204" s="398"/>
      <c r="D204" s="398"/>
      <c r="E204" s="398"/>
      <c r="F204" s="399"/>
      <c r="G204" s="210"/>
      <c r="H204" s="266" t="e">
        <f>#REF!+H194+H196+H198</f>
        <v>#REF!</v>
      </c>
      <c r="I204" s="267" t="e">
        <f>#REF!+I194+I196+I198+I200+I202</f>
        <v>#REF!</v>
      </c>
      <c r="J204" s="211">
        <f>+J194+J196+J198+J200+J202</f>
        <v>393461.29</v>
      </c>
      <c r="K204" s="211">
        <f t="shared" ref="K204:X205" si="9">+K194+K196+K198+K200+K202</f>
        <v>283813</v>
      </c>
      <c r="L204" s="211">
        <f t="shared" si="9"/>
        <v>285540</v>
      </c>
      <c r="M204" s="211">
        <f t="shared" si="9"/>
        <v>293750.71000000002</v>
      </c>
      <c r="N204" s="211">
        <f t="shared" si="9"/>
        <v>247284</v>
      </c>
      <c r="O204" s="211">
        <f t="shared" si="9"/>
        <v>269303.89</v>
      </c>
      <c r="P204" s="211">
        <f t="shared" si="9"/>
        <v>279423.83999999997</v>
      </c>
      <c r="Q204" s="211">
        <f t="shared" si="9"/>
        <v>279423.83999999997</v>
      </c>
      <c r="R204" s="211">
        <f t="shared" si="9"/>
        <v>279423.83999999997</v>
      </c>
      <c r="S204" s="211">
        <f t="shared" si="9"/>
        <v>271602.83999999997</v>
      </c>
      <c r="T204" s="211">
        <f t="shared" si="9"/>
        <v>248139.84</v>
      </c>
      <c r="U204" s="211">
        <f t="shared" si="9"/>
        <v>248139.84</v>
      </c>
      <c r="V204" s="211">
        <f t="shared" si="9"/>
        <v>248139.84</v>
      </c>
      <c r="W204" s="211">
        <f t="shared" si="9"/>
        <v>248139.84</v>
      </c>
      <c r="X204" s="211">
        <f t="shared" si="9"/>
        <v>248061.39</v>
      </c>
      <c r="Y204" s="212">
        <f>+Y194+Y196+Y198+Y200+Y202</f>
        <v>4123648</v>
      </c>
    </row>
    <row r="205" spans="1:25" s="202" customFormat="1" ht="13.5" thickBot="1" x14ac:dyDescent="0.25">
      <c r="A205" s="213"/>
      <c r="B205" s="400" t="s">
        <v>736</v>
      </c>
      <c r="C205" s="400"/>
      <c r="D205" s="400"/>
      <c r="E205" s="400"/>
      <c r="F205" s="400"/>
      <c r="G205" s="268"/>
      <c r="H205" s="269" t="e">
        <f>#REF!+H195+H197+H199</f>
        <v>#REF!</v>
      </c>
      <c r="I205" s="269" t="e">
        <f>#REF!+I195+I197+I199+I201+I203</f>
        <v>#REF!</v>
      </c>
      <c r="J205" s="269">
        <f>+J195+J197+J199+J201+J203</f>
        <v>41531</v>
      </c>
      <c r="K205" s="269">
        <f t="shared" si="9"/>
        <v>37711</v>
      </c>
      <c r="L205" s="269">
        <f t="shared" si="9"/>
        <v>34008</v>
      </c>
      <c r="M205" s="269">
        <f t="shared" si="9"/>
        <v>30114</v>
      </c>
      <c r="N205" s="269">
        <f t="shared" si="9"/>
        <v>27306</v>
      </c>
      <c r="O205" s="269">
        <f t="shared" si="9"/>
        <v>24846</v>
      </c>
      <c r="P205" s="269">
        <f t="shared" si="9"/>
        <v>22263</v>
      </c>
      <c r="Q205" s="269">
        <f t="shared" si="9"/>
        <v>19614</v>
      </c>
      <c r="R205" s="269">
        <f t="shared" si="9"/>
        <v>17015</v>
      </c>
      <c r="S205" s="269">
        <f t="shared" si="9"/>
        <v>14320</v>
      </c>
      <c r="T205" s="269">
        <f t="shared" si="9"/>
        <v>11757</v>
      </c>
      <c r="U205" s="269">
        <f t="shared" si="9"/>
        <v>9332</v>
      </c>
      <c r="V205" s="269">
        <f t="shared" si="9"/>
        <v>6925</v>
      </c>
      <c r="W205" s="269">
        <f t="shared" si="9"/>
        <v>4479</v>
      </c>
      <c r="X205" s="269">
        <f t="shared" si="9"/>
        <v>2191</v>
      </c>
      <c r="Y205" s="218">
        <f>+Y195+Y197+Y199+Y201+Y203</f>
        <v>303412</v>
      </c>
    </row>
    <row r="206" spans="1:25" s="202" customFormat="1" ht="13.5" thickTop="1" x14ac:dyDescent="0.2">
      <c r="A206" s="270"/>
      <c r="B206" s="421" t="s">
        <v>757</v>
      </c>
      <c r="C206" s="422"/>
      <c r="D206" s="422"/>
      <c r="E206" s="422"/>
      <c r="F206" s="422"/>
      <c r="G206" s="271"/>
      <c r="H206" s="272" t="e">
        <f>SUM(H204:H205)</f>
        <v>#REF!</v>
      </c>
      <c r="I206" s="273" t="e">
        <f>SUM(I204:I205)</f>
        <v>#REF!</v>
      </c>
      <c r="J206" s="274">
        <f t="shared" ref="J206:X206" si="10">SUM(J204:J205)</f>
        <v>434992.29</v>
      </c>
      <c r="K206" s="274">
        <f t="shared" si="10"/>
        <v>321524</v>
      </c>
      <c r="L206" s="274">
        <f t="shared" si="10"/>
        <v>319548</v>
      </c>
      <c r="M206" s="274">
        <f t="shared" si="10"/>
        <v>323864.71000000002</v>
      </c>
      <c r="N206" s="274">
        <f t="shared" si="10"/>
        <v>274590</v>
      </c>
      <c r="O206" s="274">
        <f t="shared" si="10"/>
        <v>294149.89</v>
      </c>
      <c r="P206" s="274">
        <f t="shared" si="10"/>
        <v>301686.83999999997</v>
      </c>
      <c r="Q206" s="274">
        <f t="shared" si="10"/>
        <v>299037.83999999997</v>
      </c>
      <c r="R206" s="274">
        <f t="shared" si="10"/>
        <v>296438.83999999997</v>
      </c>
      <c r="S206" s="274">
        <f t="shared" si="10"/>
        <v>285922.83999999997</v>
      </c>
      <c r="T206" s="274">
        <f t="shared" si="10"/>
        <v>259896.84</v>
      </c>
      <c r="U206" s="274">
        <f t="shared" si="10"/>
        <v>257471.84</v>
      </c>
      <c r="V206" s="274">
        <f t="shared" si="10"/>
        <v>255064.84</v>
      </c>
      <c r="W206" s="274">
        <f t="shared" si="10"/>
        <v>252618.84</v>
      </c>
      <c r="X206" s="274">
        <f t="shared" si="10"/>
        <v>250252.39</v>
      </c>
      <c r="Y206" s="275">
        <f>SUM(Y204:Y205)</f>
        <v>4427060</v>
      </c>
    </row>
    <row r="207" spans="1:25" x14ac:dyDescent="0.2">
      <c r="F207" s="425" t="s">
        <v>870</v>
      </c>
      <c r="G207" s="425"/>
      <c r="J207" s="315">
        <v>100681.29</v>
      </c>
      <c r="T207" s="251"/>
      <c r="U207" s="251"/>
      <c r="V207" s="251"/>
      <c r="W207" s="251"/>
      <c r="X207" s="251"/>
    </row>
    <row r="208" spans="1:25" s="202" customFormat="1" ht="12" customHeight="1" x14ac:dyDescent="0.2">
      <c r="A208" s="92"/>
      <c r="B208" s="161"/>
      <c r="C208" s="276" t="s">
        <v>758</v>
      </c>
      <c r="D208" s="276"/>
      <c r="E208" s="105"/>
      <c r="F208" s="92"/>
      <c r="G208" s="92"/>
      <c r="H208" s="92"/>
      <c r="I208" s="251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s="202" customFormat="1" x14ac:dyDescent="0.2">
      <c r="A209" s="209"/>
      <c r="B209" s="397" t="s">
        <v>759</v>
      </c>
      <c r="C209" s="398"/>
      <c r="D209" s="398"/>
      <c r="E209" s="398"/>
      <c r="F209" s="399"/>
      <c r="G209" s="210"/>
      <c r="H209" s="266" t="e">
        <f t="shared" ref="H209:X210" si="11">H184+H204</f>
        <v>#REF!</v>
      </c>
      <c r="I209" s="267" t="e">
        <f t="shared" si="11"/>
        <v>#REF!</v>
      </c>
      <c r="J209" s="266">
        <f t="shared" si="11"/>
        <v>5319901.790000001</v>
      </c>
      <c r="K209" s="266">
        <f t="shared" si="11"/>
        <v>4357730.4200000009</v>
      </c>
      <c r="L209" s="266">
        <f t="shared" si="11"/>
        <v>4990654.8199999994</v>
      </c>
      <c r="M209" s="266">
        <f t="shared" si="11"/>
        <v>5538777.2800000003</v>
      </c>
      <c r="N209" s="266">
        <f t="shared" si="11"/>
        <v>5880252.8300000001</v>
      </c>
      <c r="O209" s="266">
        <f t="shared" si="11"/>
        <v>5720678.790000001</v>
      </c>
      <c r="P209" s="266">
        <f t="shared" si="11"/>
        <v>4981745.7300000014</v>
      </c>
      <c r="Q209" s="266">
        <f t="shared" si="11"/>
        <v>4596384.5600000005</v>
      </c>
      <c r="R209" s="266">
        <f t="shared" si="11"/>
        <v>4313174.37</v>
      </c>
      <c r="S209" s="266">
        <f t="shared" si="11"/>
        <v>4208721.25</v>
      </c>
      <c r="T209" s="266">
        <f t="shared" si="11"/>
        <v>3792090.11</v>
      </c>
      <c r="U209" s="266">
        <f t="shared" si="11"/>
        <v>2040179.5200000003</v>
      </c>
      <c r="V209" s="266">
        <f t="shared" si="11"/>
        <v>1521165.56</v>
      </c>
      <c r="W209" s="266">
        <f t="shared" si="11"/>
        <v>1323170.7500000002</v>
      </c>
      <c r="X209" s="266">
        <f t="shared" si="11"/>
        <v>4273870.1099999994</v>
      </c>
      <c r="Y209" s="277">
        <f>SUM(J209:X209)</f>
        <v>62858497.890000008</v>
      </c>
    </row>
    <row r="210" spans="1:25" s="202" customFormat="1" ht="13.5" thickBot="1" x14ac:dyDescent="0.25">
      <c r="A210" s="213"/>
      <c r="B210" s="400" t="s">
        <v>736</v>
      </c>
      <c r="C210" s="400"/>
      <c r="D210" s="400"/>
      <c r="E210" s="400"/>
      <c r="F210" s="400"/>
      <c r="G210" s="268"/>
      <c r="H210" s="269" t="e">
        <f t="shared" si="11"/>
        <v>#REF!</v>
      </c>
      <c r="I210" s="215" t="e">
        <f t="shared" si="11"/>
        <v>#REF!</v>
      </c>
      <c r="J210" s="269">
        <f t="shared" si="11"/>
        <v>341531</v>
      </c>
      <c r="K210" s="269">
        <f t="shared" si="11"/>
        <v>278231</v>
      </c>
      <c r="L210" s="269">
        <f t="shared" si="11"/>
        <v>282888</v>
      </c>
      <c r="M210" s="269">
        <f t="shared" si="11"/>
        <v>245229</v>
      </c>
      <c r="N210" s="269">
        <f t="shared" si="11"/>
        <v>225241</v>
      </c>
      <c r="O210" s="269">
        <f t="shared" si="11"/>
        <v>193971</v>
      </c>
      <c r="P210" s="269">
        <f t="shared" si="11"/>
        <v>163948</v>
      </c>
      <c r="Q210" s="269">
        <f t="shared" si="11"/>
        <v>137979</v>
      </c>
      <c r="R210" s="269">
        <f t="shared" si="11"/>
        <v>113980</v>
      </c>
      <c r="S210" s="269">
        <f t="shared" si="11"/>
        <v>90510</v>
      </c>
      <c r="T210" s="269">
        <f t="shared" si="11"/>
        <v>68182</v>
      </c>
      <c r="U210" s="269">
        <f t="shared" si="11"/>
        <v>49062</v>
      </c>
      <c r="V210" s="269">
        <f t="shared" si="11"/>
        <v>38380</v>
      </c>
      <c r="W210" s="269">
        <f t="shared" si="11"/>
        <v>29484</v>
      </c>
      <c r="X210" s="269">
        <f t="shared" si="11"/>
        <v>56726</v>
      </c>
      <c r="Y210" s="278">
        <f>SUM(J210:X210)</f>
        <v>2315342</v>
      </c>
    </row>
    <row r="211" spans="1:25" s="202" customFormat="1" ht="13.5" thickTop="1" x14ac:dyDescent="0.2">
      <c r="A211" s="219"/>
      <c r="B211" s="401" t="s">
        <v>490</v>
      </c>
      <c r="C211" s="402"/>
      <c r="D211" s="402"/>
      <c r="E211" s="402"/>
      <c r="F211" s="402"/>
      <c r="G211" s="220"/>
      <c r="H211" s="221" t="e">
        <f>SUM(H209:H210)</f>
        <v>#REF!</v>
      </c>
      <c r="I211" s="222" t="e">
        <f>SUM(I209:I210)</f>
        <v>#REF!</v>
      </c>
      <c r="J211" s="221">
        <f t="shared" ref="J211:W211" si="12">SUM(J209:J210)</f>
        <v>5661432.790000001</v>
      </c>
      <c r="K211" s="221">
        <f t="shared" si="12"/>
        <v>4635961.4200000009</v>
      </c>
      <c r="L211" s="221">
        <f t="shared" si="12"/>
        <v>5273542.8199999994</v>
      </c>
      <c r="M211" s="221">
        <f t="shared" si="12"/>
        <v>5784006.2800000003</v>
      </c>
      <c r="N211" s="221">
        <f t="shared" si="12"/>
        <v>6105493.8300000001</v>
      </c>
      <c r="O211" s="221">
        <f t="shared" si="12"/>
        <v>5914649.790000001</v>
      </c>
      <c r="P211" s="221">
        <f t="shared" si="12"/>
        <v>5145693.7300000014</v>
      </c>
      <c r="Q211" s="221">
        <f t="shared" si="12"/>
        <v>4734363.5600000005</v>
      </c>
      <c r="R211" s="221">
        <f t="shared" si="12"/>
        <v>4427154.37</v>
      </c>
      <c r="S211" s="221">
        <f t="shared" si="12"/>
        <v>4299231.25</v>
      </c>
      <c r="T211" s="221">
        <f t="shared" si="12"/>
        <v>3860272.11</v>
      </c>
      <c r="U211" s="221">
        <f t="shared" si="12"/>
        <v>2089241.5200000003</v>
      </c>
      <c r="V211" s="221">
        <f t="shared" si="12"/>
        <v>1559545.56</v>
      </c>
      <c r="W211" s="221">
        <f t="shared" si="12"/>
        <v>1352654.7500000002</v>
      </c>
      <c r="X211" s="221">
        <f>SUM(X209:X210)</f>
        <v>4330596.1099999994</v>
      </c>
      <c r="Y211" s="279">
        <f>SUM(Y209:Y210)</f>
        <v>65173839.890000008</v>
      </c>
    </row>
    <row r="212" spans="1:25" s="202" customFormat="1" x14ac:dyDescent="0.2">
      <c r="A212" s="224"/>
      <c r="B212" s="403" t="s">
        <v>738</v>
      </c>
      <c r="C212" s="404"/>
      <c r="D212" s="225"/>
      <c r="E212" s="226" t="s">
        <v>739</v>
      </c>
      <c r="F212" s="227">
        <f>F187</f>
        <v>45813470</v>
      </c>
      <c r="G212" s="228" t="s">
        <v>740</v>
      </c>
      <c r="H212" s="229" t="e">
        <f t="shared" ref="H212:X212" si="13">SUM(H211/$F$212)</f>
        <v>#REF!</v>
      </c>
      <c r="I212" s="230" t="e">
        <f t="shared" si="13"/>
        <v>#REF!</v>
      </c>
      <c r="J212" s="229">
        <f t="shared" si="13"/>
        <v>0.12357572543620907</v>
      </c>
      <c r="K212" s="229">
        <f t="shared" si="13"/>
        <v>0.10119210398164559</v>
      </c>
      <c r="L212" s="229">
        <f t="shared" si="13"/>
        <v>0.11510900222139907</v>
      </c>
      <c r="M212" s="229">
        <f t="shared" si="13"/>
        <v>0.12625121563592542</v>
      </c>
      <c r="N212" s="229">
        <f t="shared" si="13"/>
        <v>0.13326853063083849</v>
      </c>
      <c r="O212" s="229">
        <f t="shared" si="13"/>
        <v>0.12910285533927032</v>
      </c>
      <c r="P212" s="229">
        <f t="shared" si="13"/>
        <v>0.11231835811607375</v>
      </c>
      <c r="Q212" s="229">
        <f t="shared" si="13"/>
        <v>0.10333999061847969</v>
      </c>
      <c r="R212" s="229">
        <f t="shared" si="13"/>
        <v>9.6634338547156542E-2</v>
      </c>
      <c r="S212" s="229">
        <f t="shared" si="13"/>
        <v>9.3842078541529386E-2</v>
      </c>
      <c r="T212" s="229">
        <f t="shared" si="13"/>
        <v>8.4260635791176694E-2</v>
      </c>
      <c r="U212" s="229">
        <f t="shared" si="13"/>
        <v>4.5603214949664371E-2</v>
      </c>
      <c r="V212" s="231">
        <f t="shared" si="13"/>
        <v>3.4041201419582494E-2</v>
      </c>
      <c r="W212" s="231">
        <f t="shared" si="13"/>
        <v>2.9525262984881961E-2</v>
      </c>
      <c r="X212" s="231">
        <f t="shared" si="13"/>
        <v>9.4526699461970454E-2</v>
      </c>
      <c r="Y212" s="280"/>
    </row>
    <row r="213" spans="1:25" s="202" customFormat="1" x14ac:dyDescent="0.2">
      <c r="A213" s="92"/>
      <c r="B213" s="161"/>
      <c r="C213" s="105"/>
      <c r="D213" s="105"/>
      <c r="E213" s="105"/>
      <c r="F213" s="233"/>
      <c r="G213" s="234"/>
      <c r="H213" s="235"/>
      <c r="I213" s="233"/>
      <c r="J213" s="235"/>
      <c r="K213" s="235"/>
      <c r="L213" s="235"/>
      <c r="M213" s="235"/>
      <c r="N213" s="281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  <c r="Y213" s="92"/>
    </row>
    <row r="214" spans="1:25" s="202" customFormat="1" ht="15.75" x14ac:dyDescent="0.25">
      <c r="A214" s="92"/>
      <c r="B214" s="161"/>
      <c r="C214" s="105"/>
      <c r="D214" s="105"/>
      <c r="E214" s="105"/>
      <c r="F214" s="92"/>
      <c r="G214" s="92"/>
      <c r="H214" s="92"/>
      <c r="I214" s="251"/>
      <c r="J214" s="92"/>
      <c r="K214" s="92"/>
      <c r="L214" s="92"/>
      <c r="M214" s="92"/>
      <c r="N214" s="281"/>
      <c r="O214" s="92"/>
      <c r="P214" s="92"/>
      <c r="Q214" s="92"/>
      <c r="R214" s="92"/>
      <c r="S214" s="92"/>
      <c r="T214" s="92"/>
      <c r="U214" s="92"/>
      <c r="V214" s="92"/>
      <c r="W214" s="92"/>
      <c r="X214" s="282"/>
      <c r="Y214" s="92"/>
    </row>
    <row r="215" spans="1:25" s="202" customFormat="1" ht="15.75" x14ac:dyDescent="0.25">
      <c r="A215" s="92"/>
      <c r="B215" s="161"/>
      <c r="C215" s="105"/>
      <c r="D215" s="105"/>
      <c r="E215" s="105"/>
      <c r="F215" s="92"/>
      <c r="G215" s="92"/>
      <c r="H215" s="92"/>
      <c r="I215" s="251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282"/>
      <c r="Y215" s="92"/>
    </row>
    <row r="216" spans="1:25" s="202" customFormat="1" x14ac:dyDescent="0.2">
      <c r="A216" s="92"/>
      <c r="B216" s="161"/>
      <c r="C216" s="105"/>
      <c r="D216" s="105"/>
      <c r="E216" s="105"/>
      <c r="F216" s="92"/>
      <c r="G216" s="92"/>
      <c r="H216" s="92"/>
      <c r="I216" s="251"/>
      <c r="J216" s="92"/>
      <c r="K216" s="92"/>
      <c r="L216" s="92"/>
      <c r="M216" s="92"/>
      <c r="N216" s="105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spans="1:25" s="202" customFormat="1" ht="18.75" x14ac:dyDescent="0.3">
      <c r="A217" s="92"/>
      <c r="B217" s="161"/>
      <c r="C217" s="105"/>
      <c r="D217" s="105"/>
      <c r="E217" s="105"/>
      <c r="F217" s="92"/>
      <c r="G217" s="92"/>
      <c r="H217" s="92"/>
      <c r="I217" s="251"/>
      <c r="J217" s="92"/>
      <c r="K217" s="92"/>
      <c r="L217" s="92"/>
      <c r="M217" s="92"/>
      <c r="N217" s="283"/>
      <c r="O217" s="92"/>
      <c r="P217" s="253" t="s">
        <v>128</v>
      </c>
      <c r="Q217" s="254"/>
      <c r="R217" s="255"/>
      <c r="S217" s="92"/>
      <c r="T217" s="92"/>
      <c r="U217" s="92"/>
      <c r="V217" s="92"/>
      <c r="W217" s="92"/>
      <c r="X217" s="239" t="s">
        <v>129</v>
      </c>
      <c r="Y217" s="92"/>
    </row>
    <row r="218" spans="1:25" s="202" customFormat="1" ht="15.75" x14ac:dyDescent="0.25">
      <c r="A218" s="92"/>
      <c r="B218" s="161"/>
      <c r="C218" s="105"/>
      <c r="D218" s="105"/>
      <c r="E218" s="105"/>
      <c r="F218" s="92"/>
      <c r="G218" s="92"/>
      <c r="H218" s="92"/>
      <c r="I218" s="251"/>
      <c r="J218" s="92"/>
      <c r="K218" s="92"/>
      <c r="L218" s="92"/>
      <c r="M218" s="92"/>
      <c r="N218" s="284"/>
      <c r="O218" s="285"/>
      <c r="P218" s="283"/>
      <c r="Q218" s="286"/>
      <c r="R218" s="286"/>
      <c r="S218" s="286"/>
      <c r="T218" s="286"/>
      <c r="U218" s="286"/>
      <c r="V218" s="286"/>
      <c r="W218" s="286"/>
      <c r="X218" s="287"/>
      <c r="Y218" s="92"/>
    </row>
    <row r="219" spans="1:25" s="202" customFormat="1" ht="15" x14ac:dyDescent="0.25">
      <c r="A219" s="92"/>
      <c r="B219" s="161"/>
      <c r="C219" s="284"/>
      <c r="D219" s="284"/>
      <c r="E219" s="95"/>
      <c r="F219" s="95"/>
      <c r="G219" s="287"/>
      <c r="H219" s="287"/>
      <c r="I219" s="288"/>
      <c r="J219" s="287"/>
      <c r="K219" s="287"/>
      <c r="L219" s="287"/>
      <c r="M219" s="287"/>
      <c r="N219" s="92"/>
      <c r="O219" s="92"/>
      <c r="P219" s="95"/>
      <c r="Q219" s="287"/>
      <c r="R219" s="287"/>
      <c r="S219" s="287"/>
      <c r="T219" s="287"/>
      <c r="U219" s="287"/>
      <c r="V219" s="287"/>
      <c r="W219" s="287"/>
      <c r="X219" s="92"/>
      <c r="Y219" s="92"/>
    </row>
    <row r="220" spans="1:25" s="202" customFormat="1" ht="15" x14ac:dyDescent="0.25">
      <c r="A220" s="92"/>
      <c r="B220" s="284"/>
      <c r="C220" s="284"/>
      <c r="D220" s="284"/>
      <c r="E220" s="95"/>
      <c r="F220" s="95"/>
      <c r="G220" s="287"/>
      <c r="H220" s="287"/>
      <c r="I220" s="288"/>
      <c r="J220" s="287"/>
      <c r="K220" s="287"/>
      <c r="L220" s="287"/>
      <c r="M220" s="287"/>
      <c r="N220" s="92"/>
      <c r="O220" s="289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spans="1:25" ht="15" x14ac:dyDescent="0.25">
      <c r="B221" s="284"/>
      <c r="C221" s="284"/>
      <c r="D221" s="284"/>
      <c r="E221" s="95"/>
      <c r="F221" s="95"/>
      <c r="G221" s="287"/>
      <c r="H221" s="287"/>
      <c r="I221" s="288"/>
      <c r="J221" s="287"/>
      <c r="K221" s="287"/>
      <c r="L221" s="287"/>
      <c r="M221" s="287"/>
    </row>
    <row r="222" spans="1:25" ht="15" x14ac:dyDescent="0.25">
      <c r="B222" s="284"/>
      <c r="C222" s="284"/>
      <c r="D222" s="284"/>
      <c r="E222" s="95"/>
      <c r="F222" s="95"/>
      <c r="G222" s="287"/>
      <c r="H222" s="287"/>
      <c r="I222" s="288"/>
      <c r="J222" s="287"/>
      <c r="K222" s="287"/>
      <c r="L222" s="287"/>
      <c r="M222" s="287"/>
    </row>
    <row r="223" spans="1:25" ht="15" x14ac:dyDescent="0.25">
      <c r="C223" s="284"/>
      <c r="D223" s="284"/>
      <c r="E223" s="95"/>
      <c r="F223" s="95"/>
      <c r="G223" s="287"/>
      <c r="H223" s="287"/>
      <c r="I223" s="288"/>
      <c r="J223" s="287"/>
      <c r="K223" s="287"/>
      <c r="L223" s="287"/>
      <c r="M223" s="287"/>
    </row>
    <row r="224" spans="1:25" ht="15" x14ac:dyDescent="0.25">
      <c r="C224" s="284"/>
      <c r="D224" s="284"/>
      <c r="E224" s="95"/>
      <c r="F224" s="95"/>
      <c r="G224" s="287"/>
      <c r="H224" s="287"/>
      <c r="I224" s="288"/>
      <c r="J224" s="287"/>
      <c r="K224" s="287"/>
      <c r="L224" s="287"/>
      <c r="M224" s="287"/>
    </row>
  </sheetData>
  <mergeCells count="436">
    <mergeCell ref="B212:C212"/>
    <mergeCell ref="B204:F204"/>
    <mergeCell ref="B205:F205"/>
    <mergeCell ref="B206:F206"/>
    <mergeCell ref="B209:F209"/>
    <mergeCell ref="B210:F210"/>
    <mergeCell ref="B211:F211"/>
    <mergeCell ref="A200:A201"/>
    <mergeCell ref="C200:C201"/>
    <mergeCell ref="E200:E201"/>
    <mergeCell ref="F200:F201"/>
    <mergeCell ref="A202:A203"/>
    <mergeCell ref="C202:C203"/>
    <mergeCell ref="E202:E203"/>
    <mergeCell ref="F202:F203"/>
    <mergeCell ref="F207:G207"/>
    <mergeCell ref="A196:A197"/>
    <mergeCell ref="C196:C197"/>
    <mergeCell ref="E196:E197"/>
    <mergeCell ref="F196:F197"/>
    <mergeCell ref="A198:A199"/>
    <mergeCell ref="C198:C199"/>
    <mergeCell ref="E198:E199"/>
    <mergeCell ref="F198:F199"/>
    <mergeCell ref="E191:G191"/>
    <mergeCell ref="E192:G192"/>
    <mergeCell ref="A194:A195"/>
    <mergeCell ref="C194:C195"/>
    <mergeCell ref="E194:E195"/>
    <mergeCell ref="F194:F195"/>
    <mergeCell ref="B184:F184"/>
    <mergeCell ref="B185:F185"/>
    <mergeCell ref="B186:F186"/>
    <mergeCell ref="B187:C187"/>
    <mergeCell ref="E189:G189"/>
    <mergeCell ref="E190:G190"/>
    <mergeCell ref="A180:A181"/>
    <mergeCell ref="C180:C181"/>
    <mergeCell ref="D180:D181"/>
    <mergeCell ref="E180:E181"/>
    <mergeCell ref="F180:F181"/>
    <mergeCell ref="A182:A183"/>
    <mergeCell ref="C182:C183"/>
    <mergeCell ref="D182:D183"/>
    <mergeCell ref="E182:E183"/>
    <mergeCell ref="F182:F183"/>
    <mergeCell ref="A176:A177"/>
    <mergeCell ref="C176:C177"/>
    <mergeCell ref="D176:D177"/>
    <mergeCell ref="E176:E177"/>
    <mergeCell ref="F176:F177"/>
    <mergeCell ref="A178:A179"/>
    <mergeCell ref="C178:C179"/>
    <mergeCell ref="D178:D179"/>
    <mergeCell ref="E178:E179"/>
    <mergeCell ref="F178:F179"/>
    <mergeCell ref="A172:A173"/>
    <mergeCell ref="C172:C173"/>
    <mergeCell ref="D172:D173"/>
    <mergeCell ref="E172:E173"/>
    <mergeCell ref="F172:F173"/>
    <mergeCell ref="A174:A175"/>
    <mergeCell ref="C174:C175"/>
    <mergeCell ref="D174:D175"/>
    <mergeCell ref="E174:E175"/>
    <mergeCell ref="F174:F175"/>
    <mergeCell ref="A168:A169"/>
    <mergeCell ref="C168:C169"/>
    <mergeCell ref="D168:D169"/>
    <mergeCell ref="E168:E169"/>
    <mergeCell ref="F168:F169"/>
    <mergeCell ref="A170:A171"/>
    <mergeCell ref="C170:C171"/>
    <mergeCell ref="D170:D171"/>
    <mergeCell ref="E170:E171"/>
    <mergeCell ref="F170:F171"/>
    <mergeCell ref="A164:A165"/>
    <mergeCell ref="C164:C165"/>
    <mergeCell ref="D164:D165"/>
    <mergeCell ref="E164:E165"/>
    <mergeCell ref="F164:F165"/>
    <mergeCell ref="A166:A167"/>
    <mergeCell ref="C166:C167"/>
    <mergeCell ref="D166:D167"/>
    <mergeCell ref="E166:E167"/>
    <mergeCell ref="F166:F167"/>
    <mergeCell ref="A160:A161"/>
    <mergeCell ref="C160:C161"/>
    <mergeCell ref="D160:D161"/>
    <mergeCell ref="E160:E161"/>
    <mergeCell ref="F160:F161"/>
    <mergeCell ref="A162:A163"/>
    <mergeCell ref="C162:C163"/>
    <mergeCell ref="D162:D163"/>
    <mergeCell ref="E162:E163"/>
    <mergeCell ref="F162:F163"/>
    <mergeCell ref="A156:A157"/>
    <mergeCell ref="C156:C157"/>
    <mergeCell ref="D156:D157"/>
    <mergeCell ref="E156:E157"/>
    <mergeCell ref="F156:F157"/>
    <mergeCell ref="A158:A159"/>
    <mergeCell ref="C158:C159"/>
    <mergeCell ref="D158:D159"/>
    <mergeCell ref="E158:E159"/>
    <mergeCell ref="F158:F159"/>
    <mergeCell ref="A152:A153"/>
    <mergeCell ref="C152:C153"/>
    <mergeCell ref="D152:D153"/>
    <mergeCell ref="E152:E153"/>
    <mergeCell ref="F152:F153"/>
    <mergeCell ref="A154:A155"/>
    <mergeCell ref="C154:C155"/>
    <mergeCell ref="D154:D155"/>
    <mergeCell ref="E154:E155"/>
    <mergeCell ref="F154:F155"/>
    <mergeCell ref="A148:A149"/>
    <mergeCell ref="C148:C149"/>
    <mergeCell ref="D148:D149"/>
    <mergeCell ref="E148:E149"/>
    <mergeCell ref="F148:F149"/>
    <mergeCell ref="A150:A151"/>
    <mergeCell ref="C150:C151"/>
    <mergeCell ref="D150:D151"/>
    <mergeCell ref="E150:E151"/>
    <mergeCell ref="F150:F151"/>
    <mergeCell ref="A144:A145"/>
    <mergeCell ref="C144:C145"/>
    <mergeCell ref="D144:D145"/>
    <mergeCell ref="E144:E145"/>
    <mergeCell ref="F144:F145"/>
    <mergeCell ref="A146:A147"/>
    <mergeCell ref="C146:C147"/>
    <mergeCell ref="D146:D147"/>
    <mergeCell ref="E146:E147"/>
    <mergeCell ref="F146:F147"/>
    <mergeCell ref="A140:A141"/>
    <mergeCell ref="C140:C141"/>
    <mergeCell ref="D140:D141"/>
    <mergeCell ref="E140:E141"/>
    <mergeCell ref="F140:F141"/>
    <mergeCell ref="A142:A143"/>
    <mergeCell ref="C142:C143"/>
    <mergeCell ref="D142:D143"/>
    <mergeCell ref="E142:E143"/>
    <mergeCell ref="F142:F143"/>
    <mergeCell ref="A136:A137"/>
    <mergeCell ref="C136:C137"/>
    <mergeCell ref="D136:D137"/>
    <mergeCell ref="E136:E137"/>
    <mergeCell ref="F136:F137"/>
    <mergeCell ref="A138:A139"/>
    <mergeCell ref="C138:C139"/>
    <mergeCell ref="D138:D139"/>
    <mergeCell ref="E138:E139"/>
    <mergeCell ref="F138:F139"/>
    <mergeCell ref="A132:A133"/>
    <mergeCell ref="C132:C133"/>
    <mergeCell ref="D132:D133"/>
    <mergeCell ref="E132:E133"/>
    <mergeCell ref="F132:F133"/>
    <mergeCell ref="A134:A135"/>
    <mergeCell ref="C134:C135"/>
    <mergeCell ref="D134:D135"/>
    <mergeCell ref="E134:E135"/>
    <mergeCell ref="F134:F135"/>
    <mergeCell ref="A128:A129"/>
    <mergeCell ref="C128:C129"/>
    <mergeCell ref="D128:D129"/>
    <mergeCell ref="E128:E129"/>
    <mergeCell ref="F128:F129"/>
    <mergeCell ref="A130:A131"/>
    <mergeCell ref="C130:C131"/>
    <mergeCell ref="D130:D131"/>
    <mergeCell ref="E130:E131"/>
    <mergeCell ref="F130:F131"/>
    <mergeCell ref="A124:A125"/>
    <mergeCell ref="C124:C125"/>
    <mergeCell ref="D124:D125"/>
    <mergeCell ref="E124:E125"/>
    <mergeCell ref="F124:F125"/>
    <mergeCell ref="A126:A127"/>
    <mergeCell ref="C126:C127"/>
    <mergeCell ref="D126:D127"/>
    <mergeCell ref="E126:E127"/>
    <mergeCell ref="F126:F127"/>
    <mergeCell ref="A120:A121"/>
    <mergeCell ref="C120:C121"/>
    <mergeCell ref="D120:D121"/>
    <mergeCell ref="E120:E121"/>
    <mergeCell ref="F120:F121"/>
    <mergeCell ref="A122:A123"/>
    <mergeCell ref="C122:C123"/>
    <mergeCell ref="D122:D123"/>
    <mergeCell ref="E122:E123"/>
    <mergeCell ref="F122:F123"/>
    <mergeCell ref="A116:A117"/>
    <mergeCell ref="C116:C117"/>
    <mergeCell ref="D116:D117"/>
    <mergeCell ref="E116:E117"/>
    <mergeCell ref="F116:F117"/>
    <mergeCell ref="A118:A119"/>
    <mergeCell ref="C118:C119"/>
    <mergeCell ref="D118:D119"/>
    <mergeCell ref="E118:E119"/>
    <mergeCell ref="F118:F119"/>
    <mergeCell ref="A112:A113"/>
    <mergeCell ref="C112:C113"/>
    <mergeCell ref="D112:D113"/>
    <mergeCell ref="E112:E113"/>
    <mergeCell ref="F112:F113"/>
    <mergeCell ref="A114:A115"/>
    <mergeCell ref="C114:C115"/>
    <mergeCell ref="D114:D115"/>
    <mergeCell ref="E114:E115"/>
    <mergeCell ref="F114:F115"/>
    <mergeCell ref="A108:A109"/>
    <mergeCell ref="C108:C109"/>
    <mergeCell ref="D108:D109"/>
    <mergeCell ref="E108:E109"/>
    <mergeCell ref="F108:F109"/>
    <mergeCell ref="A110:A111"/>
    <mergeCell ref="C110:C111"/>
    <mergeCell ref="D110:D111"/>
    <mergeCell ref="E110:E111"/>
    <mergeCell ref="F110:F111"/>
    <mergeCell ref="A104:A105"/>
    <mergeCell ref="C104:C105"/>
    <mergeCell ref="D104:D105"/>
    <mergeCell ref="E104:E105"/>
    <mergeCell ref="F104:F105"/>
    <mergeCell ref="A106:A107"/>
    <mergeCell ref="C106:C107"/>
    <mergeCell ref="D106:D107"/>
    <mergeCell ref="E106:E107"/>
    <mergeCell ref="F106:F107"/>
    <mergeCell ref="A100:A101"/>
    <mergeCell ref="C100:C101"/>
    <mergeCell ref="D100:D101"/>
    <mergeCell ref="E100:E101"/>
    <mergeCell ref="F100:F101"/>
    <mergeCell ref="A102:A103"/>
    <mergeCell ref="C102:C103"/>
    <mergeCell ref="D102:D103"/>
    <mergeCell ref="E102:E103"/>
    <mergeCell ref="F102:F103"/>
    <mergeCell ref="F96:F97"/>
    <mergeCell ref="A98:A99"/>
    <mergeCell ref="C98:C99"/>
    <mergeCell ref="D98:D99"/>
    <mergeCell ref="E98:E99"/>
    <mergeCell ref="F98:F99"/>
    <mergeCell ref="A94:A95"/>
    <mergeCell ref="C94:C95"/>
    <mergeCell ref="D94:D95"/>
    <mergeCell ref="E94:E95"/>
    <mergeCell ref="A96:A97"/>
    <mergeCell ref="C96:C97"/>
    <mergeCell ref="D96:D97"/>
    <mergeCell ref="E96:E97"/>
    <mergeCell ref="A90:A91"/>
    <mergeCell ref="C90:C91"/>
    <mergeCell ref="D90:D91"/>
    <mergeCell ref="E90:E91"/>
    <mergeCell ref="A92:A93"/>
    <mergeCell ref="C92:C93"/>
    <mergeCell ref="D92:D93"/>
    <mergeCell ref="E92:E93"/>
    <mergeCell ref="A86:A87"/>
    <mergeCell ref="C86:C87"/>
    <mergeCell ref="D86:D87"/>
    <mergeCell ref="E86:E87"/>
    <mergeCell ref="A88:A89"/>
    <mergeCell ref="C88:C89"/>
    <mergeCell ref="D88:D89"/>
    <mergeCell ref="E88:E89"/>
    <mergeCell ref="A82:A83"/>
    <mergeCell ref="C82:C83"/>
    <mergeCell ref="D82:D83"/>
    <mergeCell ref="E82:E83"/>
    <mergeCell ref="A84:A85"/>
    <mergeCell ref="C84:C85"/>
    <mergeCell ref="D84:D85"/>
    <mergeCell ref="E84:E85"/>
    <mergeCell ref="A78:A79"/>
    <mergeCell ref="C78:C79"/>
    <mergeCell ref="D78:D79"/>
    <mergeCell ref="E78:E79"/>
    <mergeCell ref="A80:A81"/>
    <mergeCell ref="C80:C81"/>
    <mergeCell ref="D80:D81"/>
    <mergeCell ref="E80:E81"/>
    <mergeCell ref="A74:A75"/>
    <mergeCell ref="C74:C75"/>
    <mergeCell ref="D74:D75"/>
    <mergeCell ref="E74:E75"/>
    <mergeCell ref="A76:A77"/>
    <mergeCell ref="C76:C77"/>
    <mergeCell ref="D76:D77"/>
    <mergeCell ref="E76:E77"/>
    <mergeCell ref="A70:A71"/>
    <mergeCell ref="C70:C71"/>
    <mergeCell ref="D70:D71"/>
    <mergeCell ref="E70:E71"/>
    <mergeCell ref="A72:A73"/>
    <mergeCell ref="C72:C73"/>
    <mergeCell ref="D72:D73"/>
    <mergeCell ref="E72:E73"/>
    <mergeCell ref="A66:A67"/>
    <mergeCell ref="C66:C67"/>
    <mergeCell ref="D66:D67"/>
    <mergeCell ref="E66:E67"/>
    <mergeCell ref="A68:A69"/>
    <mergeCell ref="C68:C69"/>
    <mergeCell ref="D68:D69"/>
    <mergeCell ref="E68:E69"/>
    <mergeCell ref="A62:A63"/>
    <mergeCell ref="C62:C63"/>
    <mergeCell ref="D62:D63"/>
    <mergeCell ref="E62:E63"/>
    <mergeCell ref="A64:A65"/>
    <mergeCell ref="C64:C65"/>
    <mergeCell ref="D64:D65"/>
    <mergeCell ref="E64:E65"/>
    <mergeCell ref="A58:A59"/>
    <mergeCell ref="C58:C59"/>
    <mergeCell ref="D58:D59"/>
    <mergeCell ref="E58:E59"/>
    <mergeCell ref="A60:A61"/>
    <mergeCell ref="C60:C61"/>
    <mergeCell ref="D60:D61"/>
    <mergeCell ref="E60:E61"/>
    <mergeCell ref="A54:A55"/>
    <mergeCell ref="C54:C55"/>
    <mergeCell ref="D54:D55"/>
    <mergeCell ref="E54:E55"/>
    <mergeCell ref="A56:A57"/>
    <mergeCell ref="C56:C57"/>
    <mergeCell ref="D56:D57"/>
    <mergeCell ref="E56:E57"/>
    <mergeCell ref="A50:A51"/>
    <mergeCell ref="C50:C51"/>
    <mergeCell ref="D50:D51"/>
    <mergeCell ref="E50:E51"/>
    <mergeCell ref="A52:A53"/>
    <mergeCell ref="C52:C53"/>
    <mergeCell ref="D52:D53"/>
    <mergeCell ref="E52:E53"/>
    <mergeCell ref="A46:A47"/>
    <mergeCell ref="C46:C47"/>
    <mergeCell ref="D46:D47"/>
    <mergeCell ref="E46:E47"/>
    <mergeCell ref="A48:A49"/>
    <mergeCell ref="C48:C49"/>
    <mergeCell ref="D48:D49"/>
    <mergeCell ref="E48:E49"/>
    <mergeCell ref="A42:A43"/>
    <mergeCell ref="C42:C43"/>
    <mergeCell ref="D42:D43"/>
    <mergeCell ref="E42:E43"/>
    <mergeCell ref="A44:A45"/>
    <mergeCell ref="C44:C45"/>
    <mergeCell ref="D44:D45"/>
    <mergeCell ref="E44:E45"/>
    <mergeCell ref="A38:A39"/>
    <mergeCell ref="C38:C39"/>
    <mergeCell ref="D38:D39"/>
    <mergeCell ref="E38:E39"/>
    <mergeCell ref="A40:A41"/>
    <mergeCell ref="C40:C41"/>
    <mergeCell ref="D40:D41"/>
    <mergeCell ref="E40:E41"/>
    <mergeCell ref="A34:A35"/>
    <mergeCell ref="C34:C35"/>
    <mergeCell ref="D34:D35"/>
    <mergeCell ref="E34:E35"/>
    <mergeCell ref="A36:A37"/>
    <mergeCell ref="C36:C37"/>
    <mergeCell ref="D36:D37"/>
    <mergeCell ref="E36:E37"/>
    <mergeCell ref="A30:A31"/>
    <mergeCell ref="C30:C31"/>
    <mergeCell ref="D30:D31"/>
    <mergeCell ref="E30:E31"/>
    <mergeCell ref="A32:A33"/>
    <mergeCell ref="C32:C33"/>
    <mergeCell ref="D32:D33"/>
    <mergeCell ref="E32:E33"/>
    <mergeCell ref="A26:A27"/>
    <mergeCell ref="C26:C27"/>
    <mergeCell ref="D26:D27"/>
    <mergeCell ref="E26:E27"/>
    <mergeCell ref="A28:A29"/>
    <mergeCell ref="C28:C29"/>
    <mergeCell ref="D28:D29"/>
    <mergeCell ref="E28:E29"/>
    <mergeCell ref="A22:A23"/>
    <mergeCell ref="C22:C23"/>
    <mergeCell ref="D22:D23"/>
    <mergeCell ref="E22:E23"/>
    <mergeCell ref="A24:A25"/>
    <mergeCell ref="C24:C25"/>
    <mergeCell ref="D24:D25"/>
    <mergeCell ref="E24:E25"/>
    <mergeCell ref="A18:A19"/>
    <mergeCell ref="C18:C19"/>
    <mergeCell ref="D18:D19"/>
    <mergeCell ref="E18:E19"/>
    <mergeCell ref="A20:A21"/>
    <mergeCell ref="C20:C21"/>
    <mergeCell ref="D20:D21"/>
    <mergeCell ref="E20:E21"/>
    <mergeCell ref="A14:A15"/>
    <mergeCell ref="C14:C15"/>
    <mergeCell ref="D14:D15"/>
    <mergeCell ref="E14:E15"/>
    <mergeCell ref="A16:A17"/>
    <mergeCell ref="C16:C17"/>
    <mergeCell ref="D16:D17"/>
    <mergeCell ref="E16:E17"/>
    <mergeCell ref="A10:A11"/>
    <mergeCell ref="C10:C11"/>
    <mergeCell ref="D10:D11"/>
    <mergeCell ref="E10:E11"/>
    <mergeCell ref="A12:A13"/>
    <mergeCell ref="C12:C13"/>
    <mergeCell ref="D12:D13"/>
    <mergeCell ref="E12:E13"/>
    <mergeCell ref="A5:L5"/>
    <mergeCell ref="A6:A7"/>
    <mergeCell ref="B6:B7"/>
    <mergeCell ref="C6:C7"/>
    <mergeCell ref="A8:A9"/>
    <mergeCell ref="C8:C9"/>
    <mergeCell ref="D8:D9"/>
    <mergeCell ref="E8:E9"/>
  </mergeCells>
  <printOptions horizontalCentered="1"/>
  <pageMargins left="0.59055118110236227" right="0.59055118110236227" top="0.78740157480314965" bottom="0.78740157480314965" header="0.19685039370078741" footer="0.19685039370078741"/>
  <pageSetup paperSize="9" scale="94" orientation="landscape" r:id="rId1"/>
  <headerFooter alignWithMargins="0">
    <oddFooter>&amp;R&amp;P</oddFooter>
  </headerFooter>
  <rowBreaks count="5" manualBreakCount="5">
    <brk id="39" max="16383" man="1"/>
    <brk id="77" max="16383" man="1"/>
    <brk id="115" max="16383" man="1"/>
    <brk id="153" max="16383" man="1"/>
    <brk id="1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08"/>
  <sheetViews>
    <sheetView showGridLines="0" topLeftCell="A187" workbookViewId="0">
      <selection sqref="A1:F208"/>
    </sheetView>
  </sheetViews>
  <sheetFormatPr defaultRowHeight="15" x14ac:dyDescent="0.25"/>
  <cols>
    <col min="1" max="1" width="2.7109375" style="86" customWidth="1"/>
    <col min="2" max="2" width="47" style="86" customWidth="1"/>
    <col min="3" max="3" width="13.140625" style="86" customWidth="1"/>
    <col min="4" max="4" width="6.140625" style="86" customWidth="1"/>
    <col min="5" max="5" width="7.42578125" style="86" customWidth="1"/>
    <col min="6" max="6" width="17.7109375" style="86" customWidth="1"/>
    <col min="7" max="16384" width="9.140625" style="86"/>
  </cols>
  <sheetData>
    <row r="1" spans="1:6" x14ac:dyDescent="0.25">
      <c r="A1" s="353"/>
      <c r="B1" s="353"/>
      <c r="F1" s="87" t="s">
        <v>433</v>
      </c>
    </row>
    <row r="2" spans="1:6" x14ac:dyDescent="0.25">
      <c r="F2" s="88" t="s">
        <v>874</v>
      </c>
    </row>
    <row r="3" spans="1:6" x14ac:dyDescent="0.25">
      <c r="F3" s="88" t="s">
        <v>878</v>
      </c>
    </row>
    <row r="5" spans="1:6" x14ac:dyDescent="0.25">
      <c r="A5" s="429" t="s">
        <v>434</v>
      </c>
      <c r="B5" s="429"/>
      <c r="C5" s="429"/>
      <c r="D5" s="429"/>
      <c r="E5" s="429"/>
      <c r="F5" s="429"/>
    </row>
    <row r="6" spans="1:6" ht="20.25" customHeight="1" x14ac:dyDescent="0.25">
      <c r="A6" s="429"/>
      <c r="B6" s="429"/>
      <c r="C6" s="429"/>
      <c r="D6" s="429"/>
      <c r="E6" s="429"/>
      <c r="F6" s="429"/>
    </row>
    <row r="7" spans="1:6" ht="28.5" x14ac:dyDescent="0.25">
      <c r="A7" s="430" t="s">
        <v>426</v>
      </c>
      <c r="B7" s="431"/>
      <c r="C7" s="89" t="s">
        <v>435</v>
      </c>
      <c r="D7" s="430" t="s">
        <v>436</v>
      </c>
      <c r="E7" s="431"/>
      <c r="F7" s="89" t="s">
        <v>437</v>
      </c>
    </row>
    <row r="8" spans="1:6" ht="14.25" customHeight="1" x14ac:dyDescent="0.25"/>
    <row r="9" spans="1:6" ht="15" customHeight="1" x14ac:dyDescent="0.25">
      <c r="A9" s="432" t="s">
        <v>438</v>
      </c>
      <c r="B9" s="427"/>
      <c r="C9" s="427"/>
      <c r="D9" s="427"/>
      <c r="E9" s="427"/>
      <c r="F9" s="427"/>
    </row>
    <row r="10" spans="1:6" ht="15" customHeight="1" x14ac:dyDescent="0.25">
      <c r="A10" s="432" t="s">
        <v>439</v>
      </c>
      <c r="B10" s="433"/>
      <c r="C10" s="91">
        <v>20508</v>
      </c>
      <c r="D10" s="434">
        <v>0</v>
      </c>
      <c r="E10" s="434"/>
      <c r="F10" s="91">
        <v>20508</v>
      </c>
    </row>
    <row r="11" spans="1:6" ht="15" customHeight="1" x14ac:dyDescent="0.25">
      <c r="A11" s="426" t="s">
        <v>440</v>
      </c>
      <c r="B11" s="427"/>
      <c r="C11" s="90">
        <v>20508</v>
      </c>
      <c r="D11" s="428">
        <v>0</v>
      </c>
      <c r="E11" s="428"/>
      <c r="F11" s="90">
        <v>20508</v>
      </c>
    </row>
    <row r="12" spans="1:6" ht="30" customHeight="1" x14ac:dyDescent="0.25">
      <c r="A12" s="426" t="s">
        <v>441</v>
      </c>
      <c r="B12" s="427"/>
      <c r="C12" s="90">
        <v>470</v>
      </c>
      <c r="D12" s="428">
        <v>0</v>
      </c>
      <c r="E12" s="428"/>
      <c r="F12" s="90">
        <v>470</v>
      </c>
    </row>
    <row r="13" spans="1:6" ht="15" customHeight="1" x14ac:dyDescent="0.25">
      <c r="A13" s="426" t="s">
        <v>442</v>
      </c>
      <c r="B13" s="427"/>
      <c r="C13" s="90">
        <v>20038</v>
      </c>
      <c r="D13" s="428">
        <v>0</v>
      </c>
      <c r="E13" s="428"/>
      <c r="F13" s="90">
        <v>20038</v>
      </c>
    </row>
    <row r="14" spans="1:6" ht="14.25" customHeight="1" x14ac:dyDescent="0.25"/>
    <row r="15" spans="1:6" ht="15" customHeight="1" x14ac:dyDescent="0.25">
      <c r="A15" s="432" t="s">
        <v>443</v>
      </c>
      <c r="B15" s="427"/>
      <c r="C15" s="427"/>
      <c r="D15" s="427"/>
      <c r="E15" s="427"/>
      <c r="F15" s="427"/>
    </row>
    <row r="16" spans="1:6" ht="15" customHeight="1" x14ac:dyDescent="0.25">
      <c r="A16" s="432" t="s">
        <v>439</v>
      </c>
      <c r="B16" s="433"/>
      <c r="C16" s="91">
        <v>20508</v>
      </c>
      <c r="D16" s="434">
        <v>0</v>
      </c>
      <c r="E16" s="434"/>
      <c r="F16" s="91">
        <v>20508</v>
      </c>
    </row>
    <row r="17" spans="1:6" ht="15" customHeight="1" x14ac:dyDescent="0.25">
      <c r="A17" s="426" t="s">
        <v>440</v>
      </c>
      <c r="B17" s="427"/>
      <c r="C17" s="90">
        <v>20508</v>
      </c>
      <c r="D17" s="428">
        <v>0</v>
      </c>
      <c r="E17" s="428"/>
      <c r="F17" s="90">
        <v>20508</v>
      </c>
    </row>
    <row r="18" spans="1:6" ht="30" customHeight="1" x14ac:dyDescent="0.25">
      <c r="A18" s="426" t="s">
        <v>441</v>
      </c>
      <c r="B18" s="427"/>
      <c r="C18" s="90">
        <v>470</v>
      </c>
      <c r="D18" s="428">
        <v>0</v>
      </c>
      <c r="E18" s="428"/>
      <c r="F18" s="90">
        <v>470</v>
      </c>
    </row>
    <row r="19" spans="1:6" ht="15" customHeight="1" x14ac:dyDescent="0.25">
      <c r="A19" s="426" t="s">
        <v>442</v>
      </c>
      <c r="B19" s="427"/>
      <c r="C19" s="90">
        <v>20038</v>
      </c>
      <c r="D19" s="428">
        <v>0</v>
      </c>
      <c r="E19" s="428"/>
      <c r="F19" s="90">
        <v>20038</v>
      </c>
    </row>
    <row r="20" spans="1:6" ht="14.25" customHeight="1" x14ac:dyDescent="0.25"/>
    <row r="21" spans="1:6" ht="15" customHeight="1" x14ac:dyDescent="0.25">
      <c r="A21" s="432" t="s">
        <v>444</v>
      </c>
      <c r="B21" s="427"/>
      <c r="C21" s="427"/>
      <c r="D21" s="427"/>
      <c r="E21" s="427"/>
      <c r="F21" s="427"/>
    </row>
    <row r="22" spans="1:6" ht="15" customHeight="1" x14ac:dyDescent="0.25">
      <c r="A22" s="432" t="s">
        <v>439</v>
      </c>
      <c r="B22" s="433"/>
      <c r="C22" s="91">
        <v>2300</v>
      </c>
      <c r="D22" s="434">
        <v>0</v>
      </c>
      <c r="E22" s="434"/>
      <c r="F22" s="91">
        <v>2300</v>
      </c>
    </row>
    <row r="23" spans="1:6" ht="15" customHeight="1" x14ac:dyDescent="0.25">
      <c r="A23" s="426" t="s">
        <v>440</v>
      </c>
      <c r="B23" s="427"/>
      <c r="C23" s="90">
        <v>2300</v>
      </c>
      <c r="D23" s="428">
        <v>0</v>
      </c>
      <c r="E23" s="428"/>
      <c r="F23" s="90">
        <v>2300</v>
      </c>
    </row>
    <row r="24" spans="1:6" ht="15" customHeight="1" x14ac:dyDescent="0.25">
      <c r="A24" s="426" t="s">
        <v>442</v>
      </c>
      <c r="B24" s="427"/>
      <c r="C24" s="90">
        <v>2049</v>
      </c>
      <c r="D24" s="428">
        <v>0</v>
      </c>
      <c r="E24" s="428"/>
      <c r="F24" s="90">
        <v>2049</v>
      </c>
    </row>
    <row r="25" spans="1:6" ht="30" customHeight="1" x14ac:dyDescent="0.25">
      <c r="A25" s="426" t="s">
        <v>445</v>
      </c>
      <c r="B25" s="427"/>
      <c r="C25" s="90">
        <v>251</v>
      </c>
      <c r="D25" s="428">
        <v>0</v>
      </c>
      <c r="E25" s="428"/>
      <c r="F25" s="90">
        <v>251</v>
      </c>
    </row>
    <row r="26" spans="1:6" ht="14.25" customHeight="1" x14ac:dyDescent="0.25"/>
    <row r="27" spans="1:6" ht="15" customHeight="1" x14ac:dyDescent="0.25">
      <c r="A27" s="432" t="s">
        <v>446</v>
      </c>
      <c r="B27" s="427"/>
      <c r="C27" s="427"/>
      <c r="D27" s="427"/>
      <c r="E27" s="427"/>
      <c r="F27" s="427"/>
    </row>
    <row r="28" spans="1:6" ht="15" customHeight="1" x14ac:dyDescent="0.25">
      <c r="A28" s="432" t="s">
        <v>439</v>
      </c>
      <c r="B28" s="433"/>
      <c r="C28" s="91">
        <v>2300</v>
      </c>
      <c r="D28" s="434">
        <v>0</v>
      </c>
      <c r="E28" s="434"/>
      <c r="F28" s="91">
        <v>2300</v>
      </c>
    </row>
    <row r="29" spans="1:6" ht="15" customHeight="1" x14ac:dyDescent="0.25">
      <c r="A29" s="426" t="s">
        <v>440</v>
      </c>
      <c r="B29" s="427"/>
      <c r="C29" s="90">
        <v>2300</v>
      </c>
      <c r="D29" s="428">
        <v>0</v>
      </c>
      <c r="E29" s="428"/>
      <c r="F29" s="90">
        <v>2300</v>
      </c>
    </row>
    <row r="30" spans="1:6" ht="15" customHeight="1" x14ac:dyDescent="0.25">
      <c r="A30" s="426" t="s">
        <v>442</v>
      </c>
      <c r="B30" s="427"/>
      <c r="C30" s="90">
        <v>2049</v>
      </c>
      <c r="D30" s="428">
        <v>0</v>
      </c>
      <c r="E30" s="428"/>
      <c r="F30" s="90">
        <v>2049</v>
      </c>
    </row>
    <row r="31" spans="1:6" ht="30" customHeight="1" x14ac:dyDescent="0.25">
      <c r="A31" s="426" t="s">
        <v>445</v>
      </c>
      <c r="B31" s="427"/>
      <c r="C31" s="90">
        <v>251</v>
      </c>
      <c r="D31" s="428">
        <v>0</v>
      </c>
      <c r="E31" s="428"/>
      <c r="F31" s="90">
        <v>251</v>
      </c>
    </row>
    <row r="32" spans="1:6" ht="14.25" customHeight="1" x14ac:dyDescent="0.25"/>
    <row r="33" spans="1:6" ht="15" customHeight="1" x14ac:dyDescent="0.25">
      <c r="A33" s="432" t="s">
        <v>447</v>
      </c>
      <c r="B33" s="427"/>
      <c r="C33" s="427"/>
      <c r="D33" s="427"/>
      <c r="E33" s="427"/>
      <c r="F33" s="427"/>
    </row>
    <row r="34" spans="1:6" ht="15" customHeight="1" x14ac:dyDescent="0.25">
      <c r="A34" s="432" t="s">
        <v>439</v>
      </c>
      <c r="B34" s="433"/>
      <c r="C34" s="91">
        <v>1954547</v>
      </c>
      <c r="D34" s="434">
        <v>0</v>
      </c>
      <c r="E34" s="434"/>
      <c r="F34" s="91">
        <v>1954547</v>
      </c>
    </row>
    <row r="35" spans="1:6" ht="15" customHeight="1" x14ac:dyDescent="0.25">
      <c r="A35" s="426" t="s">
        <v>448</v>
      </c>
      <c r="B35" s="427"/>
      <c r="C35" s="90">
        <v>38530</v>
      </c>
      <c r="D35" s="428">
        <v>0</v>
      </c>
      <c r="E35" s="428"/>
      <c r="F35" s="90">
        <v>38530</v>
      </c>
    </row>
    <row r="36" spans="1:6" ht="15" customHeight="1" x14ac:dyDescent="0.25">
      <c r="A36" s="426" t="s">
        <v>449</v>
      </c>
      <c r="B36" s="427"/>
      <c r="C36" s="90">
        <v>29376</v>
      </c>
      <c r="D36" s="428">
        <v>0</v>
      </c>
      <c r="E36" s="428"/>
      <c r="F36" s="90">
        <v>29376</v>
      </c>
    </row>
    <row r="37" spans="1:6" ht="15" customHeight="1" x14ac:dyDescent="0.25">
      <c r="A37" s="426" t="s">
        <v>450</v>
      </c>
      <c r="B37" s="427"/>
      <c r="C37" s="90">
        <v>9154</v>
      </c>
      <c r="D37" s="428">
        <v>0</v>
      </c>
      <c r="E37" s="428"/>
      <c r="F37" s="90">
        <v>9154</v>
      </c>
    </row>
    <row r="38" spans="1:6" ht="15" customHeight="1" x14ac:dyDescent="0.25">
      <c r="A38" s="426" t="s">
        <v>440</v>
      </c>
      <c r="B38" s="427"/>
      <c r="C38" s="90">
        <v>1188684</v>
      </c>
      <c r="D38" s="428">
        <v>0</v>
      </c>
      <c r="E38" s="428"/>
      <c r="F38" s="90">
        <v>1188684</v>
      </c>
    </row>
    <row r="39" spans="1:6" ht="15" customHeight="1" x14ac:dyDescent="0.25">
      <c r="A39" s="426" t="s">
        <v>442</v>
      </c>
      <c r="B39" s="427"/>
      <c r="C39" s="90">
        <v>1177684</v>
      </c>
      <c r="D39" s="428">
        <v>0</v>
      </c>
      <c r="E39" s="428"/>
      <c r="F39" s="90">
        <v>1177684</v>
      </c>
    </row>
    <row r="40" spans="1:6" ht="30" customHeight="1" x14ac:dyDescent="0.25">
      <c r="A40" s="426" t="s">
        <v>445</v>
      </c>
      <c r="B40" s="427"/>
      <c r="C40" s="90">
        <v>11000</v>
      </c>
      <c r="D40" s="428">
        <v>0</v>
      </c>
      <c r="E40" s="428"/>
      <c r="F40" s="90">
        <v>11000</v>
      </c>
    </row>
    <row r="41" spans="1:6" ht="15" customHeight="1" x14ac:dyDescent="0.25">
      <c r="A41" s="426" t="s">
        <v>451</v>
      </c>
      <c r="B41" s="427"/>
      <c r="C41" s="90">
        <v>565333</v>
      </c>
      <c r="D41" s="428">
        <v>0</v>
      </c>
      <c r="E41" s="428"/>
      <c r="F41" s="90">
        <v>565333</v>
      </c>
    </row>
    <row r="42" spans="1:6" ht="45" customHeight="1" x14ac:dyDescent="0.25">
      <c r="A42" s="426" t="s">
        <v>452</v>
      </c>
      <c r="B42" s="427"/>
      <c r="C42" s="90">
        <v>565333</v>
      </c>
      <c r="D42" s="428">
        <v>0</v>
      </c>
      <c r="E42" s="428"/>
      <c r="F42" s="90">
        <v>565333</v>
      </c>
    </row>
    <row r="43" spans="1:6" ht="15" customHeight="1" x14ac:dyDescent="0.25">
      <c r="A43" s="426" t="s">
        <v>453</v>
      </c>
      <c r="B43" s="427"/>
      <c r="C43" s="90">
        <v>162000</v>
      </c>
      <c r="D43" s="428">
        <v>0</v>
      </c>
      <c r="E43" s="428"/>
      <c r="F43" s="90">
        <v>162000</v>
      </c>
    </row>
    <row r="44" spans="1:6" ht="15" customHeight="1" x14ac:dyDescent="0.25">
      <c r="A44" s="426" t="s">
        <v>454</v>
      </c>
      <c r="B44" s="427"/>
      <c r="C44" s="90">
        <v>162000</v>
      </c>
      <c r="D44" s="428">
        <v>0</v>
      </c>
      <c r="E44" s="428"/>
      <c r="F44" s="90">
        <v>162000</v>
      </c>
    </row>
    <row r="45" spans="1:6" ht="14.25" customHeight="1" x14ac:dyDescent="0.25"/>
    <row r="46" spans="1:6" x14ac:dyDescent="0.25">
      <c r="A46" s="432" t="s">
        <v>455</v>
      </c>
      <c r="B46" s="427"/>
      <c r="C46" s="427"/>
      <c r="D46" s="427"/>
      <c r="E46" s="427"/>
      <c r="F46" s="427"/>
    </row>
    <row r="47" spans="1:6" ht="15" customHeight="1" x14ac:dyDescent="0.25">
      <c r="A47" s="432" t="s">
        <v>439</v>
      </c>
      <c r="B47" s="433"/>
      <c r="C47" s="91">
        <v>565333</v>
      </c>
      <c r="D47" s="434">
        <v>0</v>
      </c>
      <c r="E47" s="434"/>
      <c r="F47" s="91">
        <v>565333</v>
      </c>
    </row>
    <row r="48" spans="1:6" ht="15" customHeight="1" x14ac:dyDescent="0.25">
      <c r="A48" s="426" t="s">
        <v>451</v>
      </c>
      <c r="B48" s="427"/>
      <c r="C48" s="90">
        <v>565333</v>
      </c>
      <c r="D48" s="428">
        <v>0</v>
      </c>
      <c r="E48" s="428"/>
      <c r="F48" s="90">
        <v>565333</v>
      </c>
    </row>
    <row r="49" spans="1:6" ht="45" customHeight="1" x14ac:dyDescent="0.25">
      <c r="A49" s="426" t="s">
        <v>452</v>
      </c>
      <c r="B49" s="427"/>
      <c r="C49" s="90">
        <v>565333</v>
      </c>
      <c r="D49" s="428">
        <v>0</v>
      </c>
      <c r="E49" s="428"/>
      <c r="F49" s="90">
        <v>565333</v>
      </c>
    </row>
    <row r="50" spans="1:6" ht="14.25" customHeight="1" x14ac:dyDescent="0.25"/>
    <row r="51" spans="1:6" x14ac:dyDescent="0.25">
      <c r="A51" s="432" t="s">
        <v>456</v>
      </c>
      <c r="B51" s="427"/>
      <c r="C51" s="427"/>
      <c r="D51" s="427"/>
      <c r="E51" s="427"/>
      <c r="F51" s="427"/>
    </row>
    <row r="52" spans="1:6" ht="15" customHeight="1" x14ac:dyDescent="0.25">
      <c r="A52" s="432" t="s">
        <v>439</v>
      </c>
      <c r="B52" s="433"/>
      <c r="C52" s="91">
        <v>1389214</v>
      </c>
      <c r="D52" s="434">
        <v>0</v>
      </c>
      <c r="E52" s="434"/>
      <c r="F52" s="91">
        <v>1389214</v>
      </c>
    </row>
    <row r="53" spans="1:6" ht="15" customHeight="1" x14ac:dyDescent="0.25">
      <c r="A53" s="426" t="s">
        <v>448</v>
      </c>
      <c r="B53" s="427"/>
      <c r="C53" s="90">
        <v>38530</v>
      </c>
      <c r="D53" s="428">
        <v>0</v>
      </c>
      <c r="E53" s="428"/>
      <c r="F53" s="90">
        <v>38530</v>
      </c>
    </row>
    <row r="54" spans="1:6" ht="15" customHeight="1" x14ac:dyDescent="0.25">
      <c r="A54" s="426" t="s">
        <v>449</v>
      </c>
      <c r="B54" s="427"/>
      <c r="C54" s="90">
        <v>29376</v>
      </c>
      <c r="D54" s="428">
        <v>0</v>
      </c>
      <c r="E54" s="428"/>
      <c r="F54" s="90">
        <v>29376</v>
      </c>
    </row>
    <row r="55" spans="1:6" ht="15" customHeight="1" x14ac:dyDescent="0.25">
      <c r="A55" s="426" t="s">
        <v>450</v>
      </c>
      <c r="B55" s="427"/>
      <c r="C55" s="90">
        <v>9154</v>
      </c>
      <c r="D55" s="428">
        <v>0</v>
      </c>
      <c r="E55" s="428"/>
      <c r="F55" s="90">
        <v>9154</v>
      </c>
    </row>
    <row r="56" spans="1:6" ht="15" customHeight="1" x14ac:dyDescent="0.25">
      <c r="A56" s="426" t="s">
        <v>440</v>
      </c>
      <c r="B56" s="427"/>
      <c r="C56" s="90">
        <v>1188684</v>
      </c>
      <c r="D56" s="428">
        <v>0</v>
      </c>
      <c r="E56" s="428"/>
      <c r="F56" s="90">
        <v>1188684</v>
      </c>
    </row>
    <row r="57" spans="1:6" ht="15" customHeight="1" x14ac:dyDescent="0.25">
      <c r="A57" s="426" t="s">
        <v>442</v>
      </c>
      <c r="B57" s="427"/>
      <c r="C57" s="90">
        <v>1177684</v>
      </c>
      <c r="D57" s="428">
        <v>0</v>
      </c>
      <c r="E57" s="428"/>
      <c r="F57" s="90">
        <v>1177684</v>
      </c>
    </row>
    <row r="58" spans="1:6" ht="30" customHeight="1" x14ac:dyDescent="0.25">
      <c r="A58" s="426" t="s">
        <v>445</v>
      </c>
      <c r="B58" s="427"/>
      <c r="C58" s="90">
        <v>11000</v>
      </c>
      <c r="D58" s="428">
        <v>0</v>
      </c>
      <c r="E58" s="428"/>
      <c r="F58" s="90">
        <v>11000</v>
      </c>
    </row>
    <row r="59" spans="1:6" ht="15" customHeight="1" x14ac:dyDescent="0.25">
      <c r="A59" s="426" t="s">
        <v>453</v>
      </c>
      <c r="B59" s="427"/>
      <c r="C59" s="90">
        <v>162000</v>
      </c>
      <c r="D59" s="428">
        <v>0</v>
      </c>
      <c r="E59" s="428"/>
      <c r="F59" s="90">
        <v>162000</v>
      </c>
    </row>
    <row r="60" spans="1:6" ht="15" customHeight="1" x14ac:dyDescent="0.25">
      <c r="A60" s="426" t="s">
        <v>454</v>
      </c>
      <c r="B60" s="427"/>
      <c r="C60" s="90">
        <v>162000</v>
      </c>
      <c r="D60" s="428">
        <v>0</v>
      </c>
      <c r="E60" s="428"/>
      <c r="F60" s="90">
        <v>162000</v>
      </c>
    </row>
    <row r="61" spans="1:6" ht="14.25" customHeight="1" x14ac:dyDescent="0.25"/>
    <row r="62" spans="1:6" ht="15" customHeight="1" x14ac:dyDescent="0.25">
      <c r="A62" s="432" t="s">
        <v>457</v>
      </c>
      <c r="B62" s="427"/>
      <c r="C62" s="427"/>
      <c r="D62" s="427"/>
      <c r="E62" s="427"/>
      <c r="F62" s="427"/>
    </row>
    <row r="63" spans="1:6" ht="15" customHeight="1" x14ac:dyDescent="0.25">
      <c r="A63" s="432" t="s">
        <v>439</v>
      </c>
      <c r="B63" s="433"/>
      <c r="C63" s="91">
        <v>76833</v>
      </c>
      <c r="D63" s="434">
        <v>0</v>
      </c>
      <c r="E63" s="434"/>
      <c r="F63" s="91">
        <v>76833</v>
      </c>
    </row>
    <row r="64" spans="1:6" ht="15" customHeight="1" x14ac:dyDescent="0.25">
      <c r="A64" s="426" t="s">
        <v>440</v>
      </c>
      <c r="B64" s="427"/>
      <c r="C64" s="90">
        <v>4220</v>
      </c>
      <c r="D64" s="428">
        <v>0</v>
      </c>
      <c r="E64" s="428"/>
      <c r="F64" s="90">
        <v>4220</v>
      </c>
    </row>
    <row r="65" spans="1:6" ht="15" customHeight="1" x14ac:dyDescent="0.25">
      <c r="A65" s="426" t="s">
        <v>442</v>
      </c>
      <c r="B65" s="427"/>
      <c r="C65" s="90">
        <v>4220</v>
      </c>
      <c r="D65" s="428">
        <v>0</v>
      </c>
      <c r="E65" s="428"/>
      <c r="F65" s="90">
        <v>4220</v>
      </c>
    </row>
    <row r="66" spans="1:6" ht="15" customHeight="1" x14ac:dyDescent="0.25">
      <c r="A66" s="426" t="s">
        <v>451</v>
      </c>
      <c r="B66" s="427"/>
      <c r="C66" s="90">
        <v>62540</v>
      </c>
      <c r="D66" s="428">
        <v>-10000</v>
      </c>
      <c r="E66" s="435"/>
      <c r="F66" s="90">
        <v>52540</v>
      </c>
    </row>
    <row r="67" spans="1:6" ht="30" customHeight="1" x14ac:dyDescent="0.25">
      <c r="A67" s="426" t="s">
        <v>458</v>
      </c>
      <c r="B67" s="427"/>
      <c r="C67" s="90">
        <v>62540</v>
      </c>
      <c r="D67" s="428">
        <v>-10000</v>
      </c>
      <c r="E67" s="435"/>
      <c r="F67" s="90">
        <v>52540</v>
      </c>
    </row>
    <row r="68" spans="1:6" ht="15" customHeight="1" x14ac:dyDescent="0.25">
      <c r="A68" s="426" t="s">
        <v>453</v>
      </c>
      <c r="B68" s="427"/>
      <c r="C68" s="90">
        <v>10073</v>
      </c>
      <c r="D68" s="428">
        <v>10000</v>
      </c>
      <c r="E68" s="435"/>
      <c r="F68" s="90">
        <v>20073</v>
      </c>
    </row>
    <row r="69" spans="1:6" ht="15" customHeight="1" x14ac:dyDescent="0.25">
      <c r="A69" s="426" t="s">
        <v>454</v>
      </c>
      <c r="B69" s="427"/>
      <c r="C69" s="90">
        <v>10073</v>
      </c>
      <c r="D69" s="428">
        <v>10000</v>
      </c>
      <c r="E69" s="435"/>
      <c r="F69" s="90">
        <v>20073</v>
      </c>
    </row>
    <row r="70" spans="1:6" ht="14.25" customHeight="1" x14ac:dyDescent="0.25"/>
    <row r="71" spans="1:6" ht="15" customHeight="1" x14ac:dyDescent="0.25">
      <c r="A71" s="432" t="s">
        <v>459</v>
      </c>
      <c r="B71" s="427"/>
      <c r="C71" s="427"/>
      <c r="D71" s="427"/>
      <c r="E71" s="427"/>
      <c r="F71" s="427"/>
    </row>
    <row r="72" spans="1:6" ht="15" customHeight="1" x14ac:dyDescent="0.25">
      <c r="A72" s="432" t="s">
        <v>439</v>
      </c>
      <c r="B72" s="433"/>
      <c r="C72" s="91">
        <v>14273</v>
      </c>
      <c r="D72" s="434">
        <v>10000</v>
      </c>
      <c r="E72" s="436"/>
      <c r="F72" s="91">
        <v>24273</v>
      </c>
    </row>
    <row r="73" spans="1:6" ht="15" customHeight="1" x14ac:dyDescent="0.25">
      <c r="A73" s="426" t="s">
        <v>440</v>
      </c>
      <c r="B73" s="427"/>
      <c r="C73" s="90">
        <v>4200</v>
      </c>
      <c r="D73" s="428">
        <v>0</v>
      </c>
      <c r="E73" s="428"/>
      <c r="F73" s="90">
        <v>4200</v>
      </c>
    </row>
    <row r="74" spans="1:6" ht="15" customHeight="1" x14ac:dyDescent="0.25">
      <c r="A74" s="426" t="s">
        <v>442</v>
      </c>
      <c r="B74" s="427"/>
      <c r="C74" s="90">
        <v>4200</v>
      </c>
      <c r="D74" s="428">
        <v>0</v>
      </c>
      <c r="E74" s="428"/>
      <c r="F74" s="90">
        <v>4200</v>
      </c>
    </row>
    <row r="75" spans="1:6" ht="15" customHeight="1" x14ac:dyDescent="0.25">
      <c r="A75" s="426" t="s">
        <v>453</v>
      </c>
      <c r="B75" s="427"/>
      <c r="C75" s="90">
        <v>10073</v>
      </c>
      <c r="D75" s="428">
        <v>10000</v>
      </c>
      <c r="E75" s="435"/>
      <c r="F75" s="90">
        <v>20073</v>
      </c>
    </row>
    <row r="76" spans="1:6" ht="15" customHeight="1" x14ac:dyDescent="0.25">
      <c r="A76" s="426" t="s">
        <v>454</v>
      </c>
      <c r="B76" s="427"/>
      <c r="C76" s="90">
        <v>10073</v>
      </c>
      <c r="D76" s="428">
        <v>10000</v>
      </c>
      <c r="E76" s="435"/>
      <c r="F76" s="90">
        <v>20073</v>
      </c>
    </row>
    <row r="77" spans="1:6" ht="14.25" customHeight="1" x14ac:dyDescent="0.25"/>
    <row r="78" spans="1:6" ht="15" customHeight="1" x14ac:dyDescent="0.25">
      <c r="A78" s="432" t="s">
        <v>460</v>
      </c>
      <c r="B78" s="427"/>
      <c r="C78" s="427"/>
      <c r="D78" s="427"/>
      <c r="E78" s="427"/>
      <c r="F78" s="427"/>
    </row>
    <row r="79" spans="1:6" ht="15" customHeight="1" x14ac:dyDescent="0.25">
      <c r="A79" s="432" t="s">
        <v>439</v>
      </c>
      <c r="B79" s="433"/>
      <c r="C79" s="91">
        <v>62560</v>
      </c>
      <c r="D79" s="434">
        <v>-10000</v>
      </c>
      <c r="E79" s="436"/>
      <c r="F79" s="91">
        <v>52560</v>
      </c>
    </row>
    <row r="80" spans="1:6" ht="15" customHeight="1" x14ac:dyDescent="0.25">
      <c r="A80" s="426" t="s">
        <v>440</v>
      </c>
      <c r="B80" s="427"/>
      <c r="C80" s="90">
        <v>20</v>
      </c>
      <c r="D80" s="428">
        <v>0</v>
      </c>
      <c r="E80" s="428"/>
      <c r="F80" s="90">
        <v>20</v>
      </c>
    </row>
    <row r="81" spans="1:6" ht="15" customHeight="1" x14ac:dyDescent="0.25">
      <c r="A81" s="426" t="s">
        <v>442</v>
      </c>
      <c r="B81" s="427"/>
      <c r="C81" s="90">
        <v>20</v>
      </c>
      <c r="D81" s="428">
        <v>0</v>
      </c>
      <c r="E81" s="428"/>
      <c r="F81" s="90">
        <v>20</v>
      </c>
    </row>
    <row r="82" spans="1:6" ht="15" customHeight="1" x14ac:dyDescent="0.25">
      <c r="A82" s="426" t="s">
        <v>451</v>
      </c>
      <c r="B82" s="427"/>
      <c r="C82" s="90">
        <v>62540</v>
      </c>
      <c r="D82" s="428">
        <v>-10000</v>
      </c>
      <c r="E82" s="435"/>
      <c r="F82" s="90">
        <v>52540</v>
      </c>
    </row>
    <row r="83" spans="1:6" ht="30" customHeight="1" x14ac:dyDescent="0.25">
      <c r="A83" s="426" t="s">
        <v>458</v>
      </c>
      <c r="B83" s="427"/>
      <c r="C83" s="90">
        <v>62540</v>
      </c>
      <c r="D83" s="428">
        <v>-10000</v>
      </c>
      <c r="E83" s="435"/>
      <c r="F83" s="90">
        <v>52540</v>
      </c>
    </row>
    <row r="84" spans="1:6" ht="14.25" customHeight="1" x14ac:dyDescent="0.25"/>
    <row r="85" spans="1:6" ht="15" customHeight="1" x14ac:dyDescent="0.25">
      <c r="A85" s="432" t="s">
        <v>461</v>
      </c>
      <c r="B85" s="427"/>
      <c r="C85" s="427"/>
      <c r="D85" s="427"/>
      <c r="E85" s="427"/>
      <c r="F85" s="427"/>
    </row>
    <row r="86" spans="1:6" ht="15" customHeight="1" x14ac:dyDescent="0.25">
      <c r="A86" s="432" t="s">
        <v>439</v>
      </c>
      <c r="B86" s="433"/>
      <c r="C86" s="91">
        <v>63411</v>
      </c>
      <c r="D86" s="434">
        <v>0</v>
      </c>
      <c r="E86" s="434"/>
      <c r="F86" s="91">
        <v>63411</v>
      </c>
    </row>
    <row r="87" spans="1:6" ht="15" customHeight="1" x14ac:dyDescent="0.25">
      <c r="A87" s="426" t="s">
        <v>448</v>
      </c>
      <c r="B87" s="427"/>
      <c r="C87" s="90">
        <v>2200</v>
      </c>
      <c r="D87" s="428">
        <v>0</v>
      </c>
      <c r="E87" s="428"/>
      <c r="F87" s="90">
        <v>2200</v>
      </c>
    </row>
    <row r="88" spans="1:6" ht="15" customHeight="1" x14ac:dyDescent="0.25">
      <c r="A88" s="426" t="s">
        <v>449</v>
      </c>
      <c r="B88" s="427"/>
      <c r="C88" s="90">
        <v>2000</v>
      </c>
      <c r="D88" s="428">
        <v>0</v>
      </c>
      <c r="E88" s="428"/>
      <c r="F88" s="90">
        <v>2000</v>
      </c>
    </row>
    <row r="89" spans="1:6" ht="15" customHeight="1" x14ac:dyDescent="0.25">
      <c r="A89" s="426" t="s">
        <v>450</v>
      </c>
      <c r="B89" s="427"/>
      <c r="C89" s="90">
        <v>200</v>
      </c>
      <c r="D89" s="428">
        <v>0</v>
      </c>
      <c r="E89" s="428"/>
      <c r="F89" s="90">
        <v>200</v>
      </c>
    </row>
    <row r="90" spans="1:6" ht="15" customHeight="1" x14ac:dyDescent="0.25">
      <c r="A90" s="426" t="s">
        <v>440</v>
      </c>
      <c r="B90" s="427"/>
      <c r="C90" s="90">
        <v>32245</v>
      </c>
      <c r="D90" s="428">
        <v>0</v>
      </c>
      <c r="E90" s="428"/>
      <c r="F90" s="90">
        <v>32245</v>
      </c>
    </row>
    <row r="91" spans="1:6" ht="15" customHeight="1" x14ac:dyDescent="0.25">
      <c r="A91" s="426" t="s">
        <v>442</v>
      </c>
      <c r="B91" s="427"/>
      <c r="C91" s="90">
        <v>25999</v>
      </c>
      <c r="D91" s="428">
        <v>0</v>
      </c>
      <c r="E91" s="428"/>
      <c r="F91" s="90">
        <v>25999</v>
      </c>
    </row>
    <row r="92" spans="1:6" ht="30" customHeight="1" x14ac:dyDescent="0.25">
      <c r="A92" s="426" t="s">
        <v>445</v>
      </c>
      <c r="B92" s="427"/>
      <c r="C92" s="90">
        <v>6246</v>
      </c>
      <c r="D92" s="428">
        <v>0</v>
      </c>
      <c r="E92" s="428"/>
      <c r="F92" s="90">
        <v>6246</v>
      </c>
    </row>
    <row r="93" spans="1:6" ht="15" customHeight="1" x14ac:dyDescent="0.25">
      <c r="A93" s="426" t="s">
        <v>451</v>
      </c>
      <c r="B93" s="427"/>
      <c r="C93" s="90">
        <v>28966</v>
      </c>
      <c r="D93" s="428">
        <v>0</v>
      </c>
      <c r="E93" s="428"/>
      <c r="F93" s="90">
        <v>28966</v>
      </c>
    </row>
    <row r="94" spans="1:6" ht="30" customHeight="1" x14ac:dyDescent="0.25">
      <c r="A94" s="426" t="s">
        <v>458</v>
      </c>
      <c r="B94" s="427"/>
      <c r="C94" s="90">
        <v>28966</v>
      </c>
      <c r="D94" s="428">
        <v>0</v>
      </c>
      <c r="E94" s="428"/>
      <c r="F94" s="90">
        <v>28966</v>
      </c>
    </row>
    <row r="95" spans="1:6" ht="14.25" customHeight="1" x14ac:dyDescent="0.25"/>
    <row r="96" spans="1:6" ht="15" customHeight="1" x14ac:dyDescent="0.25">
      <c r="A96" s="432" t="s">
        <v>462</v>
      </c>
      <c r="B96" s="427"/>
      <c r="C96" s="427"/>
      <c r="D96" s="427"/>
      <c r="E96" s="427"/>
      <c r="F96" s="427"/>
    </row>
    <row r="97" spans="1:6" ht="15" customHeight="1" x14ac:dyDescent="0.25">
      <c r="A97" s="432" t="s">
        <v>439</v>
      </c>
      <c r="B97" s="433"/>
      <c r="C97" s="91">
        <v>30976</v>
      </c>
      <c r="D97" s="434">
        <v>0</v>
      </c>
      <c r="E97" s="434"/>
      <c r="F97" s="91">
        <v>30976</v>
      </c>
    </row>
    <row r="98" spans="1:6" ht="15" customHeight="1" x14ac:dyDescent="0.25">
      <c r="A98" s="426" t="s">
        <v>440</v>
      </c>
      <c r="B98" s="427"/>
      <c r="C98" s="90">
        <v>2010</v>
      </c>
      <c r="D98" s="428">
        <v>0</v>
      </c>
      <c r="E98" s="428"/>
      <c r="F98" s="90">
        <v>2010</v>
      </c>
    </row>
    <row r="99" spans="1:6" ht="15" customHeight="1" x14ac:dyDescent="0.25">
      <c r="A99" s="426" t="s">
        <v>442</v>
      </c>
      <c r="B99" s="427"/>
      <c r="C99" s="90">
        <v>2010</v>
      </c>
      <c r="D99" s="428">
        <v>0</v>
      </c>
      <c r="E99" s="428"/>
      <c r="F99" s="90">
        <v>2010</v>
      </c>
    </row>
    <row r="100" spans="1:6" ht="15" customHeight="1" x14ac:dyDescent="0.25">
      <c r="A100" s="426" t="s">
        <v>451</v>
      </c>
      <c r="B100" s="427"/>
      <c r="C100" s="90">
        <v>28966</v>
      </c>
      <c r="D100" s="428">
        <v>0</v>
      </c>
      <c r="E100" s="428"/>
      <c r="F100" s="90">
        <v>28966</v>
      </c>
    </row>
    <row r="101" spans="1:6" ht="30" customHeight="1" x14ac:dyDescent="0.25">
      <c r="A101" s="426" t="s">
        <v>458</v>
      </c>
      <c r="B101" s="427"/>
      <c r="C101" s="90">
        <v>28966</v>
      </c>
      <c r="D101" s="428">
        <v>0</v>
      </c>
      <c r="E101" s="428"/>
      <c r="F101" s="90">
        <v>28966</v>
      </c>
    </row>
    <row r="102" spans="1:6" ht="14.25" customHeight="1" x14ac:dyDescent="0.25"/>
    <row r="103" spans="1:6" ht="15" customHeight="1" x14ac:dyDescent="0.25">
      <c r="A103" s="432" t="s">
        <v>463</v>
      </c>
      <c r="B103" s="427"/>
      <c r="C103" s="427"/>
      <c r="D103" s="427"/>
      <c r="E103" s="427"/>
      <c r="F103" s="427"/>
    </row>
    <row r="104" spans="1:6" ht="15" customHeight="1" x14ac:dyDescent="0.25">
      <c r="A104" s="432" t="s">
        <v>439</v>
      </c>
      <c r="B104" s="433"/>
      <c r="C104" s="91">
        <v>1589</v>
      </c>
      <c r="D104" s="434">
        <v>0</v>
      </c>
      <c r="E104" s="434"/>
      <c r="F104" s="91">
        <v>1589</v>
      </c>
    </row>
    <row r="105" spans="1:6" ht="15" customHeight="1" x14ac:dyDescent="0.25">
      <c r="A105" s="426" t="s">
        <v>440</v>
      </c>
      <c r="B105" s="427"/>
      <c r="C105" s="90">
        <v>1589</v>
      </c>
      <c r="D105" s="428">
        <v>0</v>
      </c>
      <c r="E105" s="428"/>
      <c r="F105" s="90">
        <v>1589</v>
      </c>
    </row>
    <row r="106" spans="1:6" ht="15" customHeight="1" x14ac:dyDescent="0.25">
      <c r="A106" s="426" t="s">
        <v>442</v>
      </c>
      <c r="B106" s="427"/>
      <c r="C106" s="90">
        <v>1589</v>
      </c>
      <c r="D106" s="428">
        <v>0</v>
      </c>
      <c r="E106" s="428"/>
      <c r="F106" s="90">
        <v>1589</v>
      </c>
    </row>
    <row r="107" spans="1:6" ht="14.25" customHeight="1" x14ac:dyDescent="0.25"/>
    <row r="108" spans="1:6" ht="15" customHeight="1" x14ac:dyDescent="0.25">
      <c r="A108" s="432" t="s">
        <v>464</v>
      </c>
      <c r="B108" s="427"/>
      <c r="C108" s="427"/>
      <c r="D108" s="427"/>
      <c r="E108" s="427"/>
      <c r="F108" s="427"/>
    </row>
    <row r="109" spans="1:6" ht="15" customHeight="1" x14ac:dyDescent="0.25">
      <c r="A109" s="432" t="s">
        <v>439</v>
      </c>
      <c r="B109" s="433"/>
      <c r="C109" s="91">
        <v>30846</v>
      </c>
      <c r="D109" s="434">
        <v>0</v>
      </c>
      <c r="E109" s="434"/>
      <c r="F109" s="91">
        <v>30846</v>
      </c>
    </row>
    <row r="110" spans="1:6" ht="15" customHeight="1" x14ac:dyDescent="0.25">
      <c r="A110" s="426" t="s">
        <v>448</v>
      </c>
      <c r="B110" s="427"/>
      <c r="C110" s="90">
        <v>2200</v>
      </c>
      <c r="D110" s="428">
        <v>0</v>
      </c>
      <c r="E110" s="428"/>
      <c r="F110" s="90">
        <v>2200</v>
      </c>
    </row>
    <row r="111" spans="1:6" ht="15" customHeight="1" x14ac:dyDescent="0.25">
      <c r="A111" s="426" t="s">
        <v>449</v>
      </c>
      <c r="B111" s="427"/>
      <c r="C111" s="90">
        <v>2000</v>
      </c>
      <c r="D111" s="428">
        <v>0</v>
      </c>
      <c r="E111" s="428"/>
      <c r="F111" s="90">
        <v>2000</v>
      </c>
    </row>
    <row r="112" spans="1:6" ht="15" customHeight="1" x14ac:dyDescent="0.25">
      <c r="A112" s="426" t="s">
        <v>450</v>
      </c>
      <c r="B112" s="427"/>
      <c r="C112" s="90">
        <v>200</v>
      </c>
      <c r="D112" s="428">
        <v>0</v>
      </c>
      <c r="E112" s="428"/>
      <c r="F112" s="90">
        <v>200</v>
      </c>
    </row>
    <row r="113" spans="1:6" ht="15" customHeight="1" x14ac:dyDescent="0.25">
      <c r="A113" s="426" t="s">
        <v>440</v>
      </c>
      <c r="B113" s="427"/>
      <c r="C113" s="90">
        <v>28646</v>
      </c>
      <c r="D113" s="428">
        <v>0</v>
      </c>
      <c r="E113" s="428"/>
      <c r="F113" s="90">
        <v>28646</v>
      </c>
    </row>
    <row r="114" spans="1:6" ht="15" customHeight="1" x14ac:dyDescent="0.25">
      <c r="A114" s="426" t="s">
        <v>442</v>
      </c>
      <c r="B114" s="427"/>
      <c r="C114" s="90">
        <v>22400</v>
      </c>
      <c r="D114" s="428">
        <v>0</v>
      </c>
      <c r="E114" s="428"/>
      <c r="F114" s="90">
        <v>22400</v>
      </c>
    </row>
    <row r="115" spans="1:6" ht="30" customHeight="1" x14ac:dyDescent="0.25">
      <c r="A115" s="426" t="s">
        <v>445</v>
      </c>
      <c r="B115" s="427"/>
      <c r="C115" s="90">
        <v>6246</v>
      </c>
      <c r="D115" s="428">
        <v>0</v>
      </c>
      <c r="E115" s="428"/>
      <c r="F115" s="90">
        <v>6246</v>
      </c>
    </row>
    <row r="116" spans="1:6" ht="14.25" customHeight="1" x14ac:dyDescent="0.25"/>
    <row r="117" spans="1:6" ht="15" customHeight="1" x14ac:dyDescent="0.25">
      <c r="A117" s="432" t="s">
        <v>465</v>
      </c>
      <c r="B117" s="427"/>
      <c r="C117" s="427"/>
      <c r="D117" s="427"/>
      <c r="E117" s="427"/>
      <c r="F117" s="427"/>
    </row>
    <row r="118" spans="1:6" ht="15" customHeight="1" x14ac:dyDescent="0.25">
      <c r="A118" s="432" t="s">
        <v>439</v>
      </c>
      <c r="B118" s="433"/>
      <c r="C118" s="91">
        <v>24144</v>
      </c>
      <c r="D118" s="434">
        <v>0</v>
      </c>
      <c r="E118" s="434"/>
      <c r="F118" s="91">
        <v>24144</v>
      </c>
    </row>
    <row r="119" spans="1:6" ht="15" customHeight="1" x14ac:dyDescent="0.25">
      <c r="A119" s="426" t="s">
        <v>448</v>
      </c>
      <c r="B119" s="427"/>
      <c r="C119" s="90">
        <v>104</v>
      </c>
      <c r="D119" s="428">
        <v>0</v>
      </c>
      <c r="E119" s="428"/>
      <c r="F119" s="90">
        <v>104</v>
      </c>
    </row>
    <row r="120" spans="1:6" ht="15" customHeight="1" x14ac:dyDescent="0.25">
      <c r="A120" s="426" t="s">
        <v>449</v>
      </c>
      <c r="B120" s="427"/>
      <c r="C120" s="90">
        <v>84</v>
      </c>
      <c r="D120" s="428">
        <v>0</v>
      </c>
      <c r="E120" s="428"/>
      <c r="F120" s="90">
        <v>84</v>
      </c>
    </row>
    <row r="121" spans="1:6" ht="15" customHeight="1" x14ac:dyDescent="0.25">
      <c r="A121" s="426" t="s">
        <v>450</v>
      </c>
      <c r="B121" s="427"/>
      <c r="C121" s="90">
        <v>20</v>
      </c>
      <c r="D121" s="428">
        <v>0</v>
      </c>
      <c r="E121" s="428"/>
      <c r="F121" s="90">
        <v>20</v>
      </c>
    </row>
    <row r="122" spans="1:6" ht="15" customHeight="1" x14ac:dyDescent="0.25">
      <c r="A122" s="426" t="s">
        <v>440</v>
      </c>
      <c r="B122" s="427"/>
      <c r="C122" s="90">
        <v>19707</v>
      </c>
      <c r="D122" s="428">
        <v>0</v>
      </c>
      <c r="E122" s="428"/>
      <c r="F122" s="90">
        <v>19707</v>
      </c>
    </row>
    <row r="123" spans="1:6" ht="15" customHeight="1" x14ac:dyDescent="0.25">
      <c r="A123" s="426" t="s">
        <v>442</v>
      </c>
      <c r="B123" s="427"/>
      <c r="C123" s="90">
        <v>9218</v>
      </c>
      <c r="D123" s="428">
        <v>-4</v>
      </c>
      <c r="E123" s="435"/>
      <c r="F123" s="90">
        <v>9214</v>
      </c>
    </row>
    <row r="124" spans="1:6" ht="30" customHeight="1" x14ac:dyDescent="0.25">
      <c r="A124" s="426" t="s">
        <v>445</v>
      </c>
      <c r="B124" s="427"/>
      <c r="C124" s="90">
        <v>10441</v>
      </c>
      <c r="D124" s="428">
        <v>4</v>
      </c>
      <c r="E124" s="435"/>
      <c r="F124" s="90">
        <v>10445</v>
      </c>
    </row>
    <row r="125" spans="1:6" ht="30" customHeight="1" x14ac:dyDescent="0.25">
      <c r="A125" s="426" t="s">
        <v>466</v>
      </c>
      <c r="B125" s="427"/>
      <c r="C125" s="90">
        <v>48</v>
      </c>
      <c r="D125" s="428">
        <v>0</v>
      </c>
      <c r="E125" s="428"/>
      <c r="F125" s="90">
        <v>48</v>
      </c>
    </row>
    <row r="126" spans="1:6" ht="15" customHeight="1" x14ac:dyDescent="0.25">
      <c r="A126" s="426" t="s">
        <v>453</v>
      </c>
      <c r="B126" s="427"/>
      <c r="C126" s="90">
        <v>4333</v>
      </c>
      <c r="D126" s="428">
        <v>0</v>
      </c>
      <c r="E126" s="428"/>
      <c r="F126" s="90">
        <v>4333</v>
      </c>
    </row>
    <row r="127" spans="1:6" ht="15" customHeight="1" x14ac:dyDescent="0.25">
      <c r="A127" s="426" t="s">
        <v>454</v>
      </c>
      <c r="B127" s="427"/>
      <c r="C127" s="90">
        <v>4333</v>
      </c>
      <c r="D127" s="428">
        <v>0</v>
      </c>
      <c r="E127" s="428"/>
      <c r="F127" s="90">
        <v>4333</v>
      </c>
    </row>
    <row r="128" spans="1:6" ht="14.25" customHeight="1" x14ac:dyDescent="0.25"/>
    <row r="129" spans="1:6" ht="15" customHeight="1" x14ac:dyDescent="0.25">
      <c r="A129" s="432" t="s">
        <v>467</v>
      </c>
      <c r="B129" s="427"/>
      <c r="C129" s="427"/>
      <c r="D129" s="427"/>
      <c r="E129" s="427"/>
      <c r="F129" s="427"/>
    </row>
    <row r="130" spans="1:6" ht="15" customHeight="1" x14ac:dyDescent="0.25">
      <c r="A130" s="432" t="s">
        <v>439</v>
      </c>
      <c r="B130" s="433"/>
      <c r="C130" s="91">
        <v>22759</v>
      </c>
      <c r="D130" s="434">
        <v>0</v>
      </c>
      <c r="E130" s="434"/>
      <c r="F130" s="91">
        <v>22759</v>
      </c>
    </row>
    <row r="131" spans="1:6" ht="15" customHeight="1" x14ac:dyDescent="0.25">
      <c r="A131" s="426" t="s">
        <v>440</v>
      </c>
      <c r="B131" s="427"/>
      <c r="C131" s="90">
        <v>18426</v>
      </c>
      <c r="D131" s="428">
        <v>0</v>
      </c>
      <c r="E131" s="428"/>
      <c r="F131" s="90">
        <v>18426</v>
      </c>
    </row>
    <row r="132" spans="1:6" ht="15" customHeight="1" x14ac:dyDescent="0.25">
      <c r="A132" s="426" t="s">
        <v>442</v>
      </c>
      <c r="B132" s="427"/>
      <c r="C132" s="90">
        <v>9203</v>
      </c>
      <c r="D132" s="428">
        <v>0</v>
      </c>
      <c r="E132" s="428"/>
      <c r="F132" s="90">
        <v>9203</v>
      </c>
    </row>
    <row r="133" spans="1:6" ht="30" customHeight="1" x14ac:dyDescent="0.25">
      <c r="A133" s="426" t="s">
        <v>445</v>
      </c>
      <c r="B133" s="427"/>
      <c r="C133" s="90">
        <v>9223</v>
      </c>
      <c r="D133" s="428">
        <v>0</v>
      </c>
      <c r="E133" s="428"/>
      <c r="F133" s="90">
        <v>9223</v>
      </c>
    </row>
    <row r="134" spans="1:6" ht="15" customHeight="1" x14ac:dyDescent="0.25">
      <c r="A134" s="426" t="s">
        <v>453</v>
      </c>
      <c r="B134" s="427"/>
      <c r="C134" s="90">
        <v>4333</v>
      </c>
      <c r="D134" s="428">
        <v>0</v>
      </c>
      <c r="E134" s="428"/>
      <c r="F134" s="90">
        <v>4333</v>
      </c>
    </row>
    <row r="135" spans="1:6" ht="15" customHeight="1" x14ac:dyDescent="0.25">
      <c r="A135" s="426" t="s">
        <v>454</v>
      </c>
      <c r="B135" s="427"/>
      <c r="C135" s="90">
        <v>4333</v>
      </c>
      <c r="D135" s="428">
        <v>0</v>
      </c>
      <c r="E135" s="428"/>
      <c r="F135" s="90">
        <v>4333</v>
      </c>
    </row>
    <row r="136" spans="1:6" ht="14.25" customHeight="1" x14ac:dyDescent="0.25"/>
    <row r="137" spans="1:6" ht="15" customHeight="1" x14ac:dyDescent="0.25">
      <c r="A137" s="432" t="s">
        <v>468</v>
      </c>
      <c r="B137" s="427"/>
      <c r="C137" s="427"/>
      <c r="D137" s="427"/>
      <c r="E137" s="427"/>
      <c r="F137" s="427"/>
    </row>
    <row r="138" spans="1:6" ht="15" customHeight="1" x14ac:dyDescent="0.25">
      <c r="A138" s="432" t="s">
        <v>439</v>
      </c>
      <c r="B138" s="433"/>
      <c r="C138" s="91">
        <v>20</v>
      </c>
      <c r="D138" s="434">
        <v>0</v>
      </c>
      <c r="E138" s="434"/>
      <c r="F138" s="91">
        <v>20</v>
      </c>
    </row>
    <row r="139" spans="1:6" ht="15" customHeight="1" x14ac:dyDescent="0.25">
      <c r="A139" s="426" t="s">
        <v>440</v>
      </c>
      <c r="B139" s="427"/>
      <c r="C139" s="90">
        <v>20</v>
      </c>
      <c r="D139" s="428">
        <v>0</v>
      </c>
      <c r="E139" s="428"/>
      <c r="F139" s="90">
        <v>20</v>
      </c>
    </row>
    <row r="140" spans="1:6" ht="30" customHeight="1" x14ac:dyDescent="0.25">
      <c r="A140" s="426" t="s">
        <v>445</v>
      </c>
      <c r="B140" s="427"/>
      <c r="C140" s="90">
        <v>20</v>
      </c>
      <c r="D140" s="428">
        <v>0</v>
      </c>
      <c r="E140" s="428"/>
      <c r="F140" s="90">
        <v>20</v>
      </c>
    </row>
    <row r="141" spans="1:6" ht="14.25" customHeight="1" x14ac:dyDescent="0.25"/>
    <row r="142" spans="1:6" ht="15" customHeight="1" x14ac:dyDescent="0.25">
      <c r="A142" s="432" t="s">
        <v>469</v>
      </c>
      <c r="B142" s="427"/>
      <c r="C142" s="427"/>
      <c r="D142" s="427"/>
      <c r="E142" s="427"/>
      <c r="F142" s="427"/>
    </row>
    <row r="143" spans="1:6" ht="15" customHeight="1" x14ac:dyDescent="0.25">
      <c r="A143" s="432" t="s">
        <v>439</v>
      </c>
      <c r="B143" s="433"/>
      <c r="C143" s="91">
        <v>7174</v>
      </c>
      <c r="D143" s="434">
        <v>0</v>
      </c>
      <c r="E143" s="434"/>
      <c r="F143" s="91">
        <v>7174</v>
      </c>
    </row>
    <row r="144" spans="1:6" ht="15" customHeight="1" x14ac:dyDescent="0.25">
      <c r="A144" s="426" t="s">
        <v>440</v>
      </c>
      <c r="B144" s="427"/>
      <c r="C144" s="90">
        <v>6174</v>
      </c>
      <c r="D144" s="428">
        <v>0</v>
      </c>
      <c r="E144" s="428"/>
      <c r="F144" s="90">
        <v>6174</v>
      </c>
    </row>
    <row r="145" spans="1:6" ht="15" customHeight="1" x14ac:dyDescent="0.25">
      <c r="A145" s="426" t="s">
        <v>442</v>
      </c>
      <c r="B145" s="427"/>
      <c r="C145" s="90">
        <v>4574</v>
      </c>
      <c r="D145" s="428">
        <v>0</v>
      </c>
      <c r="E145" s="428"/>
      <c r="F145" s="90">
        <v>4574</v>
      </c>
    </row>
    <row r="146" spans="1:6" ht="30" customHeight="1" x14ac:dyDescent="0.25">
      <c r="A146" s="426" t="s">
        <v>445</v>
      </c>
      <c r="B146" s="427"/>
      <c r="C146" s="90">
        <v>1600</v>
      </c>
      <c r="D146" s="428">
        <v>0</v>
      </c>
      <c r="E146" s="428"/>
      <c r="F146" s="90">
        <v>1600</v>
      </c>
    </row>
    <row r="147" spans="1:6" ht="15" customHeight="1" x14ac:dyDescent="0.25">
      <c r="A147" s="426" t="s">
        <v>453</v>
      </c>
      <c r="B147" s="427"/>
      <c r="C147" s="90">
        <v>1000</v>
      </c>
      <c r="D147" s="428">
        <v>0</v>
      </c>
      <c r="E147" s="428"/>
      <c r="F147" s="90">
        <v>1000</v>
      </c>
    </row>
    <row r="148" spans="1:6" ht="15" customHeight="1" x14ac:dyDescent="0.25">
      <c r="A148" s="426" t="s">
        <v>454</v>
      </c>
      <c r="B148" s="427"/>
      <c r="C148" s="90">
        <v>1000</v>
      </c>
      <c r="D148" s="428">
        <v>0</v>
      </c>
      <c r="E148" s="428"/>
      <c r="F148" s="90">
        <v>1000</v>
      </c>
    </row>
    <row r="149" spans="1:6" ht="14.25" customHeight="1" x14ac:dyDescent="0.25"/>
    <row r="150" spans="1:6" ht="15" customHeight="1" x14ac:dyDescent="0.25">
      <c r="A150" s="432" t="s">
        <v>470</v>
      </c>
      <c r="B150" s="427"/>
      <c r="C150" s="427"/>
      <c r="D150" s="427"/>
      <c r="E150" s="427"/>
      <c r="F150" s="427"/>
    </row>
    <row r="151" spans="1:6" ht="15" customHeight="1" x14ac:dyDescent="0.25">
      <c r="A151" s="432" t="s">
        <v>439</v>
      </c>
      <c r="B151" s="433"/>
      <c r="C151" s="91">
        <v>13436</v>
      </c>
      <c r="D151" s="434">
        <v>0</v>
      </c>
      <c r="E151" s="434"/>
      <c r="F151" s="91">
        <v>13436</v>
      </c>
    </row>
    <row r="152" spans="1:6" ht="15" customHeight="1" x14ac:dyDescent="0.25">
      <c r="A152" s="426" t="s">
        <v>440</v>
      </c>
      <c r="B152" s="427"/>
      <c r="C152" s="90">
        <v>10103</v>
      </c>
      <c r="D152" s="428">
        <v>0</v>
      </c>
      <c r="E152" s="428"/>
      <c r="F152" s="90">
        <v>10103</v>
      </c>
    </row>
    <row r="153" spans="1:6" ht="15" customHeight="1" x14ac:dyDescent="0.25">
      <c r="A153" s="426" t="s">
        <v>442</v>
      </c>
      <c r="B153" s="427"/>
      <c r="C153" s="90">
        <v>2500</v>
      </c>
      <c r="D153" s="428">
        <v>0</v>
      </c>
      <c r="E153" s="428"/>
      <c r="F153" s="90">
        <v>2500</v>
      </c>
    </row>
    <row r="154" spans="1:6" ht="30" customHeight="1" x14ac:dyDescent="0.25">
      <c r="A154" s="426" t="s">
        <v>445</v>
      </c>
      <c r="B154" s="427"/>
      <c r="C154" s="90">
        <v>7603</v>
      </c>
      <c r="D154" s="428">
        <v>0</v>
      </c>
      <c r="E154" s="428"/>
      <c r="F154" s="90">
        <v>7603</v>
      </c>
    </row>
    <row r="155" spans="1:6" ht="15" customHeight="1" x14ac:dyDescent="0.25">
      <c r="A155" s="426" t="s">
        <v>453</v>
      </c>
      <c r="B155" s="427"/>
      <c r="C155" s="90">
        <v>3333</v>
      </c>
      <c r="D155" s="428">
        <v>0</v>
      </c>
      <c r="E155" s="428"/>
      <c r="F155" s="90">
        <v>3333</v>
      </c>
    </row>
    <row r="156" spans="1:6" ht="15" customHeight="1" x14ac:dyDescent="0.25">
      <c r="A156" s="426" t="s">
        <v>454</v>
      </c>
      <c r="B156" s="427"/>
      <c r="C156" s="90">
        <v>3333</v>
      </c>
      <c r="D156" s="428">
        <v>0</v>
      </c>
      <c r="E156" s="428"/>
      <c r="F156" s="90">
        <v>3333</v>
      </c>
    </row>
    <row r="157" spans="1:6" ht="14.25" customHeight="1" x14ac:dyDescent="0.25"/>
    <row r="158" spans="1:6" ht="15" customHeight="1" x14ac:dyDescent="0.25">
      <c r="A158" s="432" t="s">
        <v>471</v>
      </c>
      <c r="B158" s="427"/>
      <c r="C158" s="427"/>
      <c r="D158" s="427"/>
      <c r="E158" s="427"/>
      <c r="F158" s="427"/>
    </row>
    <row r="159" spans="1:6" ht="15" customHeight="1" x14ac:dyDescent="0.25">
      <c r="A159" s="432" t="s">
        <v>439</v>
      </c>
      <c r="B159" s="433"/>
      <c r="C159" s="91">
        <v>2129</v>
      </c>
      <c r="D159" s="434">
        <v>0</v>
      </c>
      <c r="E159" s="434"/>
      <c r="F159" s="91">
        <v>2129</v>
      </c>
    </row>
    <row r="160" spans="1:6" ht="15" customHeight="1" x14ac:dyDescent="0.25">
      <c r="A160" s="426" t="s">
        <v>440</v>
      </c>
      <c r="B160" s="427"/>
      <c r="C160" s="90">
        <v>2129</v>
      </c>
      <c r="D160" s="428">
        <v>0</v>
      </c>
      <c r="E160" s="428"/>
      <c r="F160" s="90">
        <v>2129</v>
      </c>
    </row>
    <row r="161" spans="1:6" ht="15" customHeight="1" x14ac:dyDescent="0.25">
      <c r="A161" s="426" t="s">
        <v>442</v>
      </c>
      <c r="B161" s="427"/>
      <c r="C161" s="90">
        <v>2129</v>
      </c>
      <c r="D161" s="428">
        <v>0</v>
      </c>
      <c r="E161" s="428"/>
      <c r="F161" s="90">
        <v>2129</v>
      </c>
    </row>
    <row r="162" spans="1:6" ht="14.25" customHeight="1" x14ac:dyDescent="0.25"/>
    <row r="163" spans="1:6" ht="15" customHeight="1" x14ac:dyDescent="0.25">
      <c r="A163" s="432" t="s">
        <v>472</v>
      </c>
      <c r="B163" s="427"/>
      <c r="C163" s="427"/>
      <c r="D163" s="427"/>
      <c r="E163" s="427"/>
      <c r="F163" s="427"/>
    </row>
    <row r="164" spans="1:6" ht="15" customHeight="1" x14ac:dyDescent="0.25">
      <c r="A164" s="432" t="s">
        <v>439</v>
      </c>
      <c r="B164" s="433"/>
      <c r="C164" s="91">
        <v>1385</v>
      </c>
      <c r="D164" s="434">
        <v>0</v>
      </c>
      <c r="E164" s="434"/>
      <c r="F164" s="91">
        <v>1385</v>
      </c>
    </row>
    <row r="165" spans="1:6" ht="15" customHeight="1" x14ac:dyDescent="0.25">
      <c r="A165" s="426" t="s">
        <v>448</v>
      </c>
      <c r="B165" s="427"/>
      <c r="C165" s="90">
        <v>104</v>
      </c>
      <c r="D165" s="428">
        <v>0</v>
      </c>
      <c r="E165" s="428"/>
      <c r="F165" s="90">
        <v>104</v>
      </c>
    </row>
    <row r="166" spans="1:6" ht="15" customHeight="1" x14ac:dyDescent="0.25">
      <c r="A166" s="426" t="s">
        <v>449</v>
      </c>
      <c r="B166" s="427"/>
      <c r="C166" s="90">
        <v>84</v>
      </c>
      <c r="D166" s="428">
        <v>0</v>
      </c>
      <c r="E166" s="428"/>
      <c r="F166" s="90">
        <v>84</v>
      </c>
    </row>
    <row r="167" spans="1:6" ht="15" customHeight="1" x14ac:dyDescent="0.25">
      <c r="A167" s="426" t="s">
        <v>450</v>
      </c>
      <c r="B167" s="427"/>
      <c r="C167" s="90">
        <v>20</v>
      </c>
      <c r="D167" s="428">
        <v>0</v>
      </c>
      <c r="E167" s="428"/>
      <c r="F167" s="90">
        <v>20</v>
      </c>
    </row>
    <row r="168" spans="1:6" ht="15" customHeight="1" x14ac:dyDescent="0.25">
      <c r="A168" s="426" t="s">
        <v>440</v>
      </c>
      <c r="B168" s="427"/>
      <c r="C168" s="90">
        <v>1281</v>
      </c>
      <c r="D168" s="428">
        <v>0</v>
      </c>
      <c r="E168" s="428"/>
      <c r="F168" s="90">
        <v>1281</v>
      </c>
    </row>
    <row r="169" spans="1:6" ht="15" customHeight="1" x14ac:dyDescent="0.25">
      <c r="A169" s="426" t="s">
        <v>442</v>
      </c>
      <c r="B169" s="427"/>
      <c r="C169" s="90">
        <v>15</v>
      </c>
      <c r="D169" s="428">
        <v>-4</v>
      </c>
      <c r="E169" s="435"/>
      <c r="F169" s="90">
        <v>11</v>
      </c>
    </row>
    <row r="170" spans="1:6" ht="30" customHeight="1" x14ac:dyDescent="0.25">
      <c r="A170" s="426" t="s">
        <v>445</v>
      </c>
      <c r="B170" s="427"/>
      <c r="C170" s="90">
        <v>1218</v>
      </c>
      <c r="D170" s="428">
        <v>4</v>
      </c>
      <c r="E170" s="435"/>
      <c r="F170" s="90">
        <v>1222</v>
      </c>
    </row>
    <row r="171" spans="1:6" ht="30" customHeight="1" x14ac:dyDescent="0.25">
      <c r="A171" s="426" t="s">
        <v>466</v>
      </c>
      <c r="B171" s="427"/>
      <c r="C171" s="90">
        <v>48</v>
      </c>
      <c r="D171" s="428">
        <v>0</v>
      </c>
      <c r="E171" s="428"/>
      <c r="F171" s="90">
        <v>48</v>
      </c>
    </row>
    <row r="172" spans="1:6" ht="14.25" customHeight="1" x14ac:dyDescent="0.25"/>
    <row r="173" spans="1:6" ht="15" customHeight="1" x14ac:dyDescent="0.25">
      <c r="A173" s="432" t="s">
        <v>473</v>
      </c>
      <c r="B173" s="427"/>
      <c r="C173" s="427"/>
      <c r="D173" s="427"/>
      <c r="E173" s="427"/>
      <c r="F173" s="427"/>
    </row>
    <row r="174" spans="1:6" ht="15" customHeight="1" x14ac:dyDescent="0.25">
      <c r="A174" s="432" t="s">
        <v>439</v>
      </c>
      <c r="B174" s="433"/>
      <c r="C174" s="91">
        <v>2930</v>
      </c>
      <c r="D174" s="434">
        <v>0</v>
      </c>
      <c r="E174" s="434"/>
      <c r="F174" s="91">
        <v>2930</v>
      </c>
    </row>
    <row r="175" spans="1:6" ht="15" customHeight="1" x14ac:dyDescent="0.25">
      <c r="A175" s="426" t="s">
        <v>440</v>
      </c>
      <c r="B175" s="427"/>
      <c r="C175" s="90">
        <v>2930</v>
      </c>
      <c r="D175" s="428">
        <v>0</v>
      </c>
      <c r="E175" s="428"/>
      <c r="F175" s="90">
        <v>2930</v>
      </c>
    </row>
    <row r="176" spans="1:6" ht="15" customHeight="1" x14ac:dyDescent="0.25">
      <c r="A176" s="426" t="s">
        <v>442</v>
      </c>
      <c r="B176" s="427"/>
      <c r="C176" s="90">
        <v>20</v>
      </c>
      <c r="D176" s="428">
        <v>0</v>
      </c>
      <c r="E176" s="428"/>
      <c r="F176" s="90">
        <v>20</v>
      </c>
    </row>
    <row r="177" spans="1:6" ht="30" customHeight="1" x14ac:dyDescent="0.25">
      <c r="A177" s="426" t="s">
        <v>445</v>
      </c>
      <c r="B177" s="427"/>
      <c r="C177" s="90">
        <v>2910</v>
      </c>
      <c r="D177" s="428">
        <v>0</v>
      </c>
      <c r="E177" s="428"/>
      <c r="F177" s="90">
        <v>2910</v>
      </c>
    </row>
    <row r="178" spans="1:6" ht="14.25" customHeight="1" x14ac:dyDescent="0.25"/>
    <row r="179" spans="1:6" ht="15" customHeight="1" x14ac:dyDescent="0.25">
      <c r="A179" s="432" t="s">
        <v>474</v>
      </c>
      <c r="B179" s="427"/>
      <c r="C179" s="427"/>
      <c r="D179" s="427"/>
      <c r="E179" s="427"/>
      <c r="F179" s="427"/>
    </row>
    <row r="180" spans="1:6" ht="15" customHeight="1" x14ac:dyDescent="0.25">
      <c r="A180" s="432" t="s">
        <v>439</v>
      </c>
      <c r="B180" s="433"/>
      <c r="C180" s="91">
        <v>2930</v>
      </c>
      <c r="D180" s="434">
        <v>0</v>
      </c>
      <c r="E180" s="434"/>
      <c r="F180" s="91">
        <v>2930</v>
      </c>
    </row>
    <row r="181" spans="1:6" ht="15" customHeight="1" x14ac:dyDescent="0.25">
      <c r="A181" s="426" t="s">
        <v>440</v>
      </c>
      <c r="B181" s="427"/>
      <c r="C181" s="90">
        <v>2930</v>
      </c>
      <c r="D181" s="428">
        <v>0</v>
      </c>
      <c r="E181" s="428"/>
      <c r="F181" s="90">
        <v>2930</v>
      </c>
    </row>
    <row r="182" spans="1:6" ht="15" customHeight="1" x14ac:dyDescent="0.25">
      <c r="A182" s="426" t="s">
        <v>442</v>
      </c>
      <c r="B182" s="427"/>
      <c r="C182" s="90">
        <v>20</v>
      </c>
      <c r="D182" s="428">
        <v>0</v>
      </c>
      <c r="E182" s="428"/>
      <c r="F182" s="90">
        <v>20</v>
      </c>
    </row>
    <row r="183" spans="1:6" ht="30" customHeight="1" x14ac:dyDescent="0.25">
      <c r="A183" s="426" t="s">
        <v>445</v>
      </c>
      <c r="B183" s="427"/>
      <c r="C183" s="90">
        <v>2910</v>
      </c>
      <c r="D183" s="428">
        <v>0</v>
      </c>
      <c r="E183" s="428"/>
      <c r="F183" s="90">
        <v>2910</v>
      </c>
    </row>
    <row r="184" spans="1:6" ht="14.25" customHeight="1" x14ac:dyDescent="0.25"/>
    <row r="185" spans="1:6" ht="15" customHeight="1" x14ac:dyDescent="0.25">
      <c r="A185" s="432" t="s">
        <v>158</v>
      </c>
      <c r="B185" s="427"/>
      <c r="C185" s="427"/>
      <c r="D185" s="427"/>
      <c r="E185" s="427"/>
      <c r="F185" s="427"/>
    </row>
    <row r="186" spans="1:6" ht="15" customHeight="1" x14ac:dyDescent="0.25">
      <c r="A186" s="432" t="s">
        <v>439</v>
      </c>
      <c r="B186" s="433"/>
      <c r="C186" s="91">
        <v>15</v>
      </c>
      <c r="D186" s="434">
        <v>0</v>
      </c>
      <c r="E186" s="434"/>
      <c r="F186" s="91">
        <v>15</v>
      </c>
    </row>
    <row r="187" spans="1:6" ht="15" customHeight="1" x14ac:dyDescent="0.25">
      <c r="A187" s="426" t="s">
        <v>476</v>
      </c>
      <c r="B187" s="427"/>
      <c r="C187" s="90">
        <v>15</v>
      </c>
      <c r="D187" s="428">
        <v>0</v>
      </c>
      <c r="E187" s="428"/>
      <c r="F187" s="90">
        <v>15</v>
      </c>
    </row>
    <row r="188" spans="1:6" ht="14.25" customHeight="1" x14ac:dyDescent="0.25"/>
    <row r="189" spans="1:6" ht="15" customHeight="1" x14ac:dyDescent="0.25">
      <c r="A189" s="432" t="s">
        <v>477</v>
      </c>
      <c r="B189" s="427"/>
      <c r="C189" s="427"/>
      <c r="D189" s="427"/>
      <c r="E189" s="427"/>
      <c r="F189" s="427"/>
    </row>
    <row r="190" spans="1:6" ht="15" customHeight="1" x14ac:dyDescent="0.25">
      <c r="A190" s="432" t="s">
        <v>439</v>
      </c>
      <c r="B190" s="433"/>
      <c r="C190" s="91">
        <v>2144688</v>
      </c>
      <c r="D190" s="434">
        <v>0</v>
      </c>
      <c r="E190" s="434"/>
      <c r="F190" s="91">
        <v>2144688</v>
      </c>
    </row>
    <row r="191" spans="1:6" ht="15" customHeight="1" x14ac:dyDescent="0.25">
      <c r="A191" s="426" t="s">
        <v>448</v>
      </c>
      <c r="B191" s="427"/>
      <c r="C191" s="90">
        <v>40834</v>
      </c>
      <c r="D191" s="428">
        <v>0</v>
      </c>
      <c r="E191" s="428"/>
      <c r="F191" s="90">
        <v>40834</v>
      </c>
    </row>
    <row r="192" spans="1:6" ht="15" customHeight="1" x14ac:dyDescent="0.25">
      <c r="A192" s="426" t="s">
        <v>449</v>
      </c>
      <c r="B192" s="427"/>
      <c r="C192" s="90">
        <v>31460</v>
      </c>
      <c r="D192" s="428">
        <v>0</v>
      </c>
      <c r="E192" s="428"/>
      <c r="F192" s="90">
        <v>31460</v>
      </c>
    </row>
    <row r="193" spans="1:6" ht="15" customHeight="1" x14ac:dyDescent="0.25">
      <c r="A193" s="426" t="s">
        <v>450</v>
      </c>
      <c r="B193" s="427"/>
      <c r="C193" s="90">
        <v>9374</v>
      </c>
      <c r="D193" s="428">
        <v>0</v>
      </c>
      <c r="E193" s="428"/>
      <c r="F193" s="90">
        <v>9374</v>
      </c>
    </row>
    <row r="194" spans="1:6" ht="15" customHeight="1" x14ac:dyDescent="0.25">
      <c r="A194" s="426" t="s">
        <v>440</v>
      </c>
      <c r="B194" s="427"/>
      <c r="C194" s="90">
        <v>1270594</v>
      </c>
      <c r="D194" s="428">
        <v>0</v>
      </c>
      <c r="E194" s="428"/>
      <c r="F194" s="90">
        <v>1270594</v>
      </c>
    </row>
    <row r="195" spans="1:6" ht="30" customHeight="1" x14ac:dyDescent="0.25">
      <c r="A195" s="426" t="s">
        <v>441</v>
      </c>
      <c r="B195" s="427"/>
      <c r="C195" s="90">
        <v>470</v>
      </c>
      <c r="D195" s="428">
        <v>0</v>
      </c>
      <c r="E195" s="428"/>
      <c r="F195" s="90">
        <v>470</v>
      </c>
    </row>
    <row r="196" spans="1:6" ht="15" customHeight="1" x14ac:dyDescent="0.25">
      <c r="A196" s="426" t="s">
        <v>442</v>
      </c>
      <c r="B196" s="427"/>
      <c r="C196" s="90">
        <v>1239228</v>
      </c>
      <c r="D196" s="428">
        <v>-4</v>
      </c>
      <c r="E196" s="435"/>
      <c r="F196" s="90">
        <v>1239224</v>
      </c>
    </row>
    <row r="197" spans="1:6" ht="30" customHeight="1" x14ac:dyDescent="0.25">
      <c r="A197" s="426" t="s">
        <v>445</v>
      </c>
      <c r="B197" s="427"/>
      <c r="C197" s="90">
        <v>30848</v>
      </c>
      <c r="D197" s="428">
        <v>4</v>
      </c>
      <c r="E197" s="435"/>
      <c r="F197" s="90">
        <v>30852</v>
      </c>
    </row>
    <row r="198" spans="1:6" ht="30" customHeight="1" x14ac:dyDescent="0.25">
      <c r="A198" s="426" t="s">
        <v>466</v>
      </c>
      <c r="B198" s="427"/>
      <c r="C198" s="90">
        <v>48</v>
      </c>
      <c r="D198" s="428">
        <v>0</v>
      </c>
      <c r="E198" s="428"/>
      <c r="F198" s="90">
        <v>48</v>
      </c>
    </row>
    <row r="199" spans="1:6" ht="15" customHeight="1" x14ac:dyDescent="0.25">
      <c r="A199" s="426" t="s">
        <v>451</v>
      </c>
      <c r="B199" s="427"/>
      <c r="C199" s="90">
        <v>656839</v>
      </c>
      <c r="D199" s="428">
        <v>-10000</v>
      </c>
      <c r="E199" s="435"/>
      <c r="F199" s="90">
        <v>646839</v>
      </c>
    </row>
    <row r="200" spans="1:6" ht="30" customHeight="1" x14ac:dyDescent="0.25">
      <c r="A200" s="426" t="s">
        <v>458</v>
      </c>
      <c r="B200" s="427"/>
      <c r="C200" s="90">
        <v>91506</v>
      </c>
      <c r="D200" s="428">
        <v>-10000</v>
      </c>
      <c r="E200" s="435"/>
      <c r="F200" s="90">
        <v>81506</v>
      </c>
    </row>
    <row r="201" spans="1:6" ht="45" customHeight="1" x14ac:dyDescent="0.25">
      <c r="A201" s="426" t="s">
        <v>452</v>
      </c>
      <c r="B201" s="427"/>
      <c r="C201" s="90">
        <v>565333</v>
      </c>
      <c r="D201" s="428">
        <v>0</v>
      </c>
      <c r="E201" s="428"/>
      <c r="F201" s="90">
        <v>565333</v>
      </c>
    </row>
    <row r="202" spans="1:6" ht="15" customHeight="1" x14ac:dyDescent="0.25">
      <c r="A202" s="426" t="s">
        <v>453</v>
      </c>
      <c r="B202" s="427"/>
      <c r="C202" s="90">
        <v>176406</v>
      </c>
      <c r="D202" s="428">
        <v>10000</v>
      </c>
      <c r="E202" s="435"/>
      <c r="F202" s="90">
        <v>186406</v>
      </c>
    </row>
    <row r="203" spans="1:6" ht="15" customHeight="1" x14ac:dyDescent="0.25">
      <c r="A203" s="426" t="s">
        <v>454</v>
      </c>
      <c r="B203" s="427"/>
      <c r="C203" s="90">
        <v>176406</v>
      </c>
      <c r="D203" s="428">
        <v>10000</v>
      </c>
      <c r="E203" s="435"/>
      <c r="F203" s="90">
        <v>186406</v>
      </c>
    </row>
    <row r="204" spans="1:6" ht="15" customHeight="1" x14ac:dyDescent="0.25">
      <c r="A204" s="426" t="s">
        <v>476</v>
      </c>
      <c r="B204" s="427"/>
      <c r="C204" s="90">
        <v>15</v>
      </c>
      <c r="D204" s="428">
        <v>0</v>
      </c>
      <c r="E204" s="428"/>
      <c r="F204" s="90">
        <v>15</v>
      </c>
    </row>
    <row r="205" spans="1:6" ht="15" customHeight="1" x14ac:dyDescent="0.25">
      <c r="E205" s="437"/>
      <c r="F205" s="435"/>
    </row>
    <row r="208" spans="1:6" ht="18.75" x14ac:dyDescent="0.3">
      <c r="A208" s="28" t="s">
        <v>128</v>
      </c>
      <c r="B208" s="29"/>
      <c r="C208" s="28"/>
      <c r="D208" s="28"/>
      <c r="E208" s="28" t="s">
        <v>129</v>
      </c>
    </row>
  </sheetData>
  <mergeCells count="324">
    <mergeCell ref="A203:B203"/>
    <mergeCell ref="D203:E203"/>
    <mergeCell ref="A204:B204"/>
    <mergeCell ref="D204:E204"/>
    <mergeCell ref="E205:F205"/>
    <mergeCell ref="A200:B200"/>
    <mergeCell ref="D200:E200"/>
    <mergeCell ref="A201:B201"/>
    <mergeCell ref="D201:E201"/>
    <mergeCell ref="A202:B202"/>
    <mergeCell ref="D202:E202"/>
    <mergeCell ref="A197:B197"/>
    <mergeCell ref="D197:E197"/>
    <mergeCell ref="A198:B198"/>
    <mergeCell ref="D198:E198"/>
    <mergeCell ref="A199:B199"/>
    <mergeCell ref="D199:E199"/>
    <mergeCell ref="A194:B194"/>
    <mergeCell ref="D194:E194"/>
    <mergeCell ref="A195:B195"/>
    <mergeCell ref="D195:E195"/>
    <mergeCell ref="A196:B196"/>
    <mergeCell ref="D196:E196"/>
    <mergeCell ref="A191:B191"/>
    <mergeCell ref="D191:E191"/>
    <mergeCell ref="A192:B192"/>
    <mergeCell ref="D192:E192"/>
    <mergeCell ref="A193:B193"/>
    <mergeCell ref="D193:E193"/>
    <mergeCell ref="A186:B186"/>
    <mergeCell ref="D186:E186"/>
    <mergeCell ref="A187:B187"/>
    <mergeCell ref="D187:E187"/>
    <mergeCell ref="A189:F189"/>
    <mergeCell ref="A190:B190"/>
    <mergeCell ref="D190:E190"/>
    <mergeCell ref="A185:F185"/>
    <mergeCell ref="A181:B181"/>
    <mergeCell ref="D181:E181"/>
    <mergeCell ref="A182:B182"/>
    <mergeCell ref="D182:E182"/>
    <mergeCell ref="A183:B183"/>
    <mergeCell ref="D183:E183"/>
    <mergeCell ref="A176:B176"/>
    <mergeCell ref="D176:E176"/>
    <mergeCell ref="A177:B177"/>
    <mergeCell ref="D177:E177"/>
    <mergeCell ref="A179:F179"/>
    <mergeCell ref="A180:B180"/>
    <mergeCell ref="D180:E180"/>
    <mergeCell ref="A171:B171"/>
    <mergeCell ref="D171:E171"/>
    <mergeCell ref="A173:F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0:B170"/>
    <mergeCell ref="D170:E170"/>
    <mergeCell ref="A165:B165"/>
    <mergeCell ref="D165:E165"/>
    <mergeCell ref="A166:B166"/>
    <mergeCell ref="D166:E166"/>
    <mergeCell ref="A167:B167"/>
    <mergeCell ref="D167:E167"/>
    <mergeCell ref="A160:B160"/>
    <mergeCell ref="D160:E160"/>
    <mergeCell ref="A161:B161"/>
    <mergeCell ref="D161:E161"/>
    <mergeCell ref="A163:F163"/>
    <mergeCell ref="A164:B164"/>
    <mergeCell ref="D164:E164"/>
    <mergeCell ref="A155:B155"/>
    <mergeCell ref="D155:E155"/>
    <mergeCell ref="A156:B156"/>
    <mergeCell ref="D156:E156"/>
    <mergeCell ref="A158:F158"/>
    <mergeCell ref="A159:B159"/>
    <mergeCell ref="D159:E159"/>
    <mergeCell ref="A152:B152"/>
    <mergeCell ref="D152:E152"/>
    <mergeCell ref="A153:B153"/>
    <mergeCell ref="D153:E153"/>
    <mergeCell ref="A154:B154"/>
    <mergeCell ref="D154:E154"/>
    <mergeCell ref="A147:B147"/>
    <mergeCell ref="D147:E147"/>
    <mergeCell ref="A148:B148"/>
    <mergeCell ref="D148:E148"/>
    <mergeCell ref="A150:F150"/>
    <mergeCell ref="A151:B151"/>
    <mergeCell ref="D151:E151"/>
    <mergeCell ref="A144:B144"/>
    <mergeCell ref="D144:E144"/>
    <mergeCell ref="A145:B145"/>
    <mergeCell ref="D145:E145"/>
    <mergeCell ref="A146:B146"/>
    <mergeCell ref="D146:E146"/>
    <mergeCell ref="A139:B139"/>
    <mergeCell ref="D139:E139"/>
    <mergeCell ref="A140:B140"/>
    <mergeCell ref="D140:E140"/>
    <mergeCell ref="A142:F142"/>
    <mergeCell ref="A143:B143"/>
    <mergeCell ref="D143:E143"/>
    <mergeCell ref="A134:B134"/>
    <mergeCell ref="D134:E134"/>
    <mergeCell ref="A135:B135"/>
    <mergeCell ref="D135:E135"/>
    <mergeCell ref="A137:F137"/>
    <mergeCell ref="A138:B138"/>
    <mergeCell ref="D138:E138"/>
    <mergeCell ref="A131:B131"/>
    <mergeCell ref="D131:E131"/>
    <mergeCell ref="A132:B132"/>
    <mergeCell ref="D132:E132"/>
    <mergeCell ref="A133:B133"/>
    <mergeCell ref="D133:E133"/>
    <mergeCell ref="A126:B126"/>
    <mergeCell ref="D126:E126"/>
    <mergeCell ref="A127:B127"/>
    <mergeCell ref="D127:E127"/>
    <mergeCell ref="A129:F129"/>
    <mergeCell ref="A130:B130"/>
    <mergeCell ref="D130:E130"/>
    <mergeCell ref="A123:B123"/>
    <mergeCell ref="D123:E123"/>
    <mergeCell ref="A124:B124"/>
    <mergeCell ref="D124:E124"/>
    <mergeCell ref="A125:B125"/>
    <mergeCell ref="D125:E125"/>
    <mergeCell ref="A120:B120"/>
    <mergeCell ref="D120:E120"/>
    <mergeCell ref="A121:B121"/>
    <mergeCell ref="D121:E121"/>
    <mergeCell ref="A122:B122"/>
    <mergeCell ref="D122:E122"/>
    <mergeCell ref="A115:B115"/>
    <mergeCell ref="D115:E115"/>
    <mergeCell ref="A117:F117"/>
    <mergeCell ref="A118:B118"/>
    <mergeCell ref="D118:E118"/>
    <mergeCell ref="A119:B119"/>
    <mergeCell ref="D119:E119"/>
    <mergeCell ref="A112:B112"/>
    <mergeCell ref="D112:E112"/>
    <mergeCell ref="A113:B113"/>
    <mergeCell ref="D113:E113"/>
    <mergeCell ref="A114:B114"/>
    <mergeCell ref="D114:E114"/>
    <mergeCell ref="A108:F108"/>
    <mergeCell ref="A109:B109"/>
    <mergeCell ref="D109:E109"/>
    <mergeCell ref="A110:B110"/>
    <mergeCell ref="D110:E110"/>
    <mergeCell ref="A111:B111"/>
    <mergeCell ref="D111:E111"/>
    <mergeCell ref="A103:F103"/>
    <mergeCell ref="A104:B104"/>
    <mergeCell ref="D104:E104"/>
    <mergeCell ref="A105:B105"/>
    <mergeCell ref="D105:E105"/>
    <mergeCell ref="A106:B106"/>
    <mergeCell ref="D106:E106"/>
    <mergeCell ref="A99:B99"/>
    <mergeCell ref="D99:E99"/>
    <mergeCell ref="A100:B100"/>
    <mergeCell ref="D100:E100"/>
    <mergeCell ref="A101:B101"/>
    <mergeCell ref="D101:E101"/>
    <mergeCell ref="A94:B94"/>
    <mergeCell ref="D94:E94"/>
    <mergeCell ref="A96:F96"/>
    <mergeCell ref="A97:B97"/>
    <mergeCell ref="D97:E97"/>
    <mergeCell ref="A98:B98"/>
    <mergeCell ref="D98:E98"/>
    <mergeCell ref="A91:B91"/>
    <mergeCell ref="D91:E91"/>
    <mergeCell ref="A92:B92"/>
    <mergeCell ref="D92:E92"/>
    <mergeCell ref="A93:B93"/>
    <mergeCell ref="D93:E93"/>
    <mergeCell ref="A88:B88"/>
    <mergeCell ref="D88:E88"/>
    <mergeCell ref="A89:B89"/>
    <mergeCell ref="D89:E89"/>
    <mergeCell ref="A90:B90"/>
    <mergeCell ref="D90:E90"/>
    <mergeCell ref="A83:B83"/>
    <mergeCell ref="D83:E83"/>
    <mergeCell ref="A85:F85"/>
    <mergeCell ref="A86:B86"/>
    <mergeCell ref="D86:E86"/>
    <mergeCell ref="A87:B87"/>
    <mergeCell ref="D87:E87"/>
    <mergeCell ref="A80:B80"/>
    <mergeCell ref="D80:E80"/>
    <mergeCell ref="A81:B81"/>
    <mergeCell ref="D81:E81"/>
    <mergeCell ref="A82:B82"/>
    <mergeCell ref="D82:E82"/>
    <mergeCell ref="A75:B75"/>
    <mergeCell ref="D75:E75"/>
    <mergeCell ref="A76:B76"/>
    <mergeCell ref="D76:E76"/>
    <mergeCell ref="A78:F78"/>
    <mergeCell ref="A79:B79"/>
    <mergeCell ref="D79:E79"/>
    <mergeCell ref="A71:F71"/>
    <mergeCell ref="A72:B72"/>
    <mergeCell ref="D72:E72"/>
    <mergeCell ref="A73:B73"/>
    <mergeCell ref="D73:E73"/>
    <mergeCell ref="A74:B74"/>
    <mergeCell ref="D74:E74"/>
    <mergeCell ref="A67:B67"/>
    <mergeCell ref="D67:E67"/>
    <mergeCell ref="A68:B68"/>
    <mergeCell ref="D68:E68"/>
    <mergeCell ref="A69:B69"/>
    <mergeCell ref="D69:E69"/>
    <mergeCell ref="A64:B64"/>
    <mergeCell ref="D64:E64"/>
    <mergeCell ref="A65:B65"/>
    <mergeCell ref="D65:E65"/>
    <mergeCell ref="A66:B66"/>
    <mergeCell ref="D66:E66"/>
    <mergeCell ref="A59:B59"/>
    <mergeCell ref="D59:E59"/>
    <mergeCell ref="A60:B60"/>
    <mergeCell ref="D60:E60"/>
    <mergeCell ref="A62:F62"/>
    <mergeCell ref="A63:B63"/>
    <mergeCell ref="D63:E63"/>
    <mergeCell ref="A56:B56"/>
    <mergeCell ref="D56:E56"/>
    <mergeCell ref="A57:B57"/>
    <mergeCell ref="D57:E57"/>
    <mergeCell ref="A58:B58"/>
    <mergeCell ref="D58:E58"/>
    <mergeCell ref="A53:B53"/>
    <mergeCell ref="D53:E53"/>
    <mergeCell ref="A54:B54"/>
    <mergeCell ref="D54:E54"/>
    <mergeCell ref="A55:B55"/>
    <mergeCell ref="D55:E55"/>
    <mergeCell ref="A48:B48"/>
    <mergeCell ref="D48:E48"/>
    <mergeCell ref="A49:B49"/>
    <mergeCell ref="D49:E49"/>
    <mergeCell ref="A51:F51"/>
    <mergeCell ref="A52:B52"/>
    <mergeCell ref="D52:E52"/>
    <mergeCell ref="A43:B43"/>
    <mergeCell ref="D43:E43"/>
    <mergeCell ref="A44:B44"/>
    <mergeCell ref="D44:E44"/>
    <mergeCell ref="A46:F46"/>
    <mergeCell ref="A47:B47"/>
    <mergeCell ref="D47:E47"/>
    <mergeCell ref="A40:B40"/>
    <mergeCell ref="D40:E40"/>
    <mergeCell ref="A41:B41"/>
    <mergeCell ref="D41:E41"/>
    <mergeCell ref="A42:B42"/>
    <mergeCell ref="D42:E42"/>
    <mergeCell ref="A37:B37"/>
    <mergeCell ref="D37:E37"/>
    <mergeCell ref="A38:B38"/>
    <mergeCell ref="D38:E38"/>
    <mergeCell ref="A39:B39"/>
    <mergeCell ref="D39:E39"/>
    <mergeCell ref="A33:F33"/>
    <mergeCell ref="A34:B34"/>
    <mergeCell ref="D34:E34"/>
    <mergeCell ref="A35:B35"/>
    <mergeCell ref="D35:E35"/>
    <mergeCell ref="A36:B36"/>
    <mergeCell ref="D36:E36"/>
    <mergeCell ref="A29:B29"/>
    <mergeCell ref="D29:E29"/>
    <mergeCell ref="A30:B30"/>
    <mergeCell ref="D30:E30"/>
    <mergeCell ref="A31:B31"/>
    <mergeCell ref="D31:E31"/>
    <mergeCell ref="A24:B24"/>
    <mergeCell ref="D24:E24"/>
    <mergeCell ref="A25:B25"/>
    <mergeCell ref="D25:E25"/>
    <mergeCell ref="A27:F27"/>
    <mergeCell ref="A28:B28"/>
    <mergeCell ref="D28:E28"/>
    <mergeCell ref="A19:B19"/>
    <mergeCell ref="D19:E19"/>
    <mergeCell ref="A21:F21"/>
    <mergeCell ref="A22:B22"/>
    <mergeCell ref="D22:E22"/>
    <mergeCell ref="A23:B23"/>
    <mergeCell ref="D23:E23"/>
    <mergeCell ref="A15:F15"/>
    <mergeCell ref="A16:B16"/>
    <mergeCell ref="D16:E16"/>
    <mergeCell ref="A17:B17"/>
    <mergeCell ref="D17:E17"/>
    <mergeCell ref="A18:B18"/>
    <mergeCell ref="D18:E18"/>
    <mergeCell ref="A11:B11"/>
    <mergeCell ref="D11:E11"/>
    <mergeCell ref="A12:B12"/>
    <mergeCell ref="D12:E12"/>
    <mergeCell ref="A13:B13"/>
    <mergeCell ref="D13:E13"/>
    <mergeCell ref="A1:B1"/>
    <mergeCell ref="A5:F6"/>
    <mergeCell ref="A7:B7"/>
    <mergeCell ref="D7:E7"/>
    <mergeCell ref="A9:F9"/>
    <mergeCell ref="A10:B10"/>
    <mergeCell ref="D10:E10"/>
  </mergeCells>
  <printOptions horizontalCentered="1"/>
  <pageMargins left="1.1811023622047245" right="0.59055118110236227" top="0.78740157480314965" bottom="0.78740157480314965" header="0.19685039370078741" footer="0.19685039370078741"/>
  <pageSetup scale="89" pageOrder="overThenDown" orientation="portrait" r:id="rId1"/>
  <headerFooter>
    <oddFooter>&amp;R&amp;P</oddFooter>
  </headerFooter>
  <rowBreaks count="1" manualBreakCount="1"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1.pielikums</vt:lpstr>
      <vt:lpstr>2.pielikums</vt:lpstr>
      <vt:lpstr>3.pielikums</vt:lpstr>
      <vt:lpstr>4.pielikums</vt:lpstr>
      <vt:lpstr>5.pielikums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Spīdola Ozoliņa</cp:lastModifiedBy>
  <cp:lastPrinted>2016-07-28T09:53:51Z</cp:lastPrinted>
  <dcterms:created xsi:type="dcterms:W3CDTF">2016-06-01T06:50:59Z</dcterms:created>
  <dcterms:modified xsi:type="dcterms:W3CDTF">2016-07-28T12:12:11Z</dcterms:modified>
</cp:coreProperties>
</file>