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66925"/>
  <mc:AlternateContent xmlns:mc="http://schemas.openxmlformats.org/markup-compatibility/2006">
    <mc:Choice Requires="x15">
      <x15ac:absPath xmlns:x15ac="http://schemas.microsoft.com/office/spreadsheetml/2010/11/ac" url="M:\Dome\Attistibas_un_pilsetplanosanas_parvalde\APS_dokumenti\ATTISTIBAS_PLANOSANA_2021+\Dokumentu_izstrade\Final_redakcija\Vides_parskats\"/>
    </mc:Choice>
  </mc:AlternateContent>
  <xr:revisionPtr revIDLastSave="0" documentId="13_ncr:1_{E7A598E6-8021-413D-BBA6-E4638FEB16A0}" xr6:coauthVersionLast="47" xr6:coauthVersionMax="47" xr10:uidLastSave="{00000000-0000-0000-0000-000000000000}"/>
  <bookViews>
    <workbookView xWindow="-120" yWindow="-120" windowWidth="29040" windowHeight="15840" tabRatio="758" xr2:uid="{00000000-000D-0000-FFFF-FFFF00000000}"/>
  </bookViews>
  <sheets>
    <sheet name="1.lapa" sheetId="18" r:id="rId1"/>
    <sheet name="Kopsavilkums" sheetId="19" r:id="rId2"/>
    <sheet name="RV1 Izglitiba" sheetId="20" r:id="rId3"/>
    <sheet name="RV2 Veseliba un Soc" sheetId="22" r:id="rId4"/>
    <sheet name="RV3 Kultura un sports" sheetId="23" r:id="rId5"/>
    <sheet name="RV4 Mobilitate" sheetId="24" r:id="rId6"/>
    <sheet name="RV5 Publ vide" sheetId="25" r:id="rId7"/>
    <sheet name="RV6 Daba" sheetId="26" r:id="rId8"/>
    <sheet name="RV7 Ekonom" sheetId="27" r:id="rId9"/>
    <sheet name="RV8 Parvalde" sheetId="28" r:id="rId10"/>
    <sheet name="Industrialais_parks" sheetId="32" r:id="rId11"/>
    <sheet name="Sadarbibas projekti" sheetId="33" r:id="rId12"/>
    <sheet name="Projektu_ieceru_tabula_2020" sheetId="1" state="hidden" r:id="rId13"/>
  </sheets>
  <definedNames>
    <definedName name="_xlnm._FilterDatabase" localSheetId="2" hidden="1">'RV1 Izglitiba'!$A$9:$U$38</definedName>
    <definedName name="_xlnm._FilterDatabase" localSheetId="3" hidden="1">'RV2 Veseliba un Soc'!$A$6:$U$6</definedName>
    <definedName name="_xlnm._FilterDatabase" localSheetId="4" hidden="1">'RV3 Kultura un sports'!$A$6:$U$6</definedName>
    <definedName name="_xlnm._FilterDatabase" localSheetId="5" hidden="1">'RV4 Mobilitate'!$A$6:$U$37</definedName>
    <definedName name="_xlnm._FilterDatabase" localSheetId="6" hidden="1">'RV5 Publ vide'!$A$6:$V$6</definedName>
    <definedName name="_xlnm._FilterDatabase" localSheetId="7" hidden="1">'RV6 Daba'!$A$6:$U$6</definedName>
    <definedName name="_xlnm._FilterDatabase" localSheetId="8" hidden="1">'RV7 Ekonom'!$A$6:$U$6</definedName>
    <definedName name="_xlnm._FilterDatabase" localSheetId="9" hidden="1">'RV8 Parvalde'!$A$6:$U$6</definedName>
    <definedName name="_xlnm._FilterDatabase" localSheetId="11" hidden="1">'Sadarbibas projekti'!$A$5:$W$8</definedName>
    <definedName name="_ftn1" localSheetId="10">Industrialais_parks!#REF!</definedName>
    <definedName name="_ftn2" localSheetId="10">Industrialais_parks!#REF!</definedName>
    <definedName name="aaa" localSheetId="12" hidden="1">Projektu_ieceru_tabula_2020!#REF!</definedName>
    <definedName name="jjj" localSheetId="2" hidden="1">'RV1 Izglitiba'!$A$9:$U$9</definedName>
    <definedName name="jjj" localSheetId="3" hidden="1">'RV2 Veseliba un Soc'!$A$6:$U$6</definedName>
    <definedName name="jjj" localSheetId="4" hidden="1">'RV3 Kultura un sports'!$A$6:$U$6</definedName>
    <definedName name="jjj" localSheetId="5" hidden="1">'RV4 Mobilitate'!$A$6:$U$6</definedName>
    <definedName name="jjj" localSheetId="6" hidden="1">'RV5 Publ vide'!$A$6:$V$6</definedName>
    <definedName name="jjj" localSheetId="7" hidden="1">'RV6 Daba'!$A$6:$U$6</definedName>
    <definedName name="jjj" localSheetId="8" hidden="1">'RV7 Ekonom'!$A$6:$U$6</definedName>
    <definedName name="jjj" localSheetId="9" hidden="1">'RV8 Parvalde'!$A$6:$U$6</definedName>
    <definedName name="jjj" localSheetId="11" hidden="1">'Sadarbibas projekti'!$A$5:$W$5</definedName>
    <definedName name="_xlnm.Print_Area" localSheetId="10">Industrialais_parks!$A$1:$N$53</definedName>
    <definedName name="_xlnm.Print_Area" localSheetId="2">'RV1 Izglitiba'!$A$2:$U$39</definedName>
    <definedName name="_xlnm.Print_Area" localSheetId="3">'RV2 Veseliba un Soc'!$A$1:$U$27</definedName>
    <definedName name="_xlnm.Print_Area" localSheetId="4">'RV3 Kultura un sports'!$A$1:$U$30</definedName>
    <definedName name="_xlnm.Print_Area" localSheetId="6">'RV5 Publ vide'!$A$1:$V$50</definedName>
    <definedName name="_xlnm.Print_Area" localSheetId="7">'RV6 Daba'!$A$1:$U$28</definedName>
    <definedName name="_xlnm.Print_Area" localSheetId="8">'RV7 Ekonom'!$A$1:$U$22</definedName>
    <definedName name="_xlnm.Print_Area" localSheetId="9">'RV8 Parvalde'!$A$1:$U$23</definedName>
    <definedName name="_xlnm.Print_Titles" localSheetId="2">'RV1 Izglitiba'!$7:$9</definedName>
    <definedName name="_xlnm.Print_Titles" localSheetId="3">'RV2 Veseliba un Soc'!$4:$6</definedName>
    <definedName name="_xlnm.Print_Titles" localSheetId="4">'RV3 Kultura un sports'!$4:$6</definedName>
    <definedName name="_xlnm.Print_Titles" localSheetId="5">'RV4 Mobilitate'!$4:$6</definedName>
    <definedName name="_xlnm.Print_Titles" localSheetId="6">'RV5 Publ vide'!$4:$6</definedName>
    <definedName name="_xlnm.Print_Titles" localSheetId="7">'RV6 Daba'!$4:$6</definedName>
    <definedName name="_xlnm.Print_Titles" localSheetId="8">'RV7 Ekonom'!$6:$6</definedName>
    <definedName name="_xlnm.Print_Titles" localSheetId="9">'RV8 Parvalde'!$4:$6</definedName>
    <definedName name="_xlnm.Print_Titles" localSheetId="11">'Sadarbibas projekti'!$3:$5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9" i="25" l="1"/>
  <c r="F16" i="27" l="1"/>
  <c r="F28" i="26"/>
  <c r="F37" i="24"/>
  <c r="F29" i="23"/>
  <c r="S21" i="28"/>
  <c r="S22" i="28"/>
  <c r="S19" i="28"/>
  <c r="T40" i="25"/>
  <c r="S40" i="25"/>
  <c r="F11" i="22"/>
  <c r="T35" i="24" l="1"/>
  <c r="U35" i="24"/>
  <c r="T37" i="24" l="1"/>
  <c r="M9" i="19" s="1"/>
  <c r="O9" i="19" s="1"/>
  <c r="U23" i="28" l="1"/>
  <c r="R13" i="19" s="1"/>
  <c r="S20" i="28"/>
  <c r="S18" i="28"/>
  <c r="S17" i="28"/>
  <c r="S12" i="28"/>
  <c r="S11" i="28"/>
  <c r="S10" i="28"/>
  <c r="S9" i="28"/>
  <c r="S8" i="28"/>
  <c r="S12" i="27" l="1"/>
  <c r="T12" i="27"/>
  <c r="M12" i="19" s="1"/>
  <c r="O12" i="19" s="1"/>
  <c r="U15" i="27"/>
  <c r="S15" i="27"/>
  <c r="U12" i="27"/>
  <c r="U8" i="27"/>
  <c r="U16" i="27" s="1"/>
  <c r="R12" i="19" s="1"/>
  <c r="S8" i="27"/>
  <c r="S16" i="27" s="1"/>
  <c r="L12" i="19" s="1"/>
  <c r="S14" i="27"/>
  <c r="S13" i="27"/>
  <c r="S11" i="27"/>
  <c r="S10" i="27"/>
  <c r="S9" i="27"/>
  <c r="T16" i="27" l="1"/>
  <c r="S8" i="26"/>
  <c r="S9" i="26"/>
  <c r="S10" i="26"/>
  <c r="Y10" i="26"/>
  <c r="Y9" i="26"/>
  <c r="Y8" i="26"/>
  <c r="V27" i="26"/>
  <c r="T27" i="26" s="1"/>
  <c r="S27" i="26"/>
  <c r="Y27" i="26" s="1"/>
  <c r="V26" i="26"/>
  <c r="T26" i="26"/>
  <c r="S26" i="26"/>
  <c r="Y26" i="26" s="1"/>
  <c r="V25" i="26"/>
  <c r="T25" i="26" s="1"/>
  <c r="S25" i="26"/>
  <c r="Y25" i="26" s="1"/>
  <c r="V24" i="26"/>
  <c r="T24" i="26" s="1"/>
  <c r="S24" i="26"/>
  <c r="V23" i="26"/>
  <c r="T23" i="26" s="1"/>
  <c r="S23" i="26"/>
  <c r="Y23" i="26" s="1"/>
  <c r="V22" i="26"/>
  <c r="T22" i="26" s="1"/>
  <c r="S22" i="26"/>
  <c r="V21" i="26"/>
  <c r="T21" i="26" s="1"/>
  <c r="S21" i="26"/>
  <c r="V19" i="26"/>
  <c r="T19" i="26" s="1"/>
  <c r="S19" i="26"/>
  <c r="V18" i="26"/>
  <c r="T18" i="26" s="1"/>
  <c r="S18" i="26"/>
  <c r="Y18" i="26" s="1"/>
  <c r="V17" i="26"/>
  <c r="T17" i="26" s="1"/>
  <c r="S17" i="26"/>
  <c r="Y17" i="26" s="1"/>
  <c r="V16" i="26"/>
  <c r="S16" i="26"/>
  <c r="W14" i="26"/>
  <c r="V13" i="26"/>
  <c r="T13" i="26" s="1"/>
  <c r="Y13" i="26" s="1"/>
  <c r="V12" i="26"/>
  <c r="T48" i="25"/>
  <c r="T47" i="25"/>
  <c r="T46" i="25"/>
  <c r="T44" i="25"/>
  <c r="T43" i="25"/>
  <c r="T41" i="25"/>
  <c r="T39" i="25"/>
  <c r="T38" i="25"/>
  <c r="T37" i="25"/>
  <c r="T35" i="25"/>
  <c r="T34" i="25"/>
  <c r="T14" i="25"/>
  <c r="T11" i="25"/>
  <c r="T10" i="25"/>
  <c r="S48" i="25"/>
  <c r="S47" i="25"/>
  <c r="S46" i="25"/>
  <c r="S44" i="25"/>
  <c r="S43" i="25"/>
  <c r="S41" i="25"/>
  <c r="S39" i="25"/>
  <c r="S38" i="25"/>
  <c r="S37" i="25"/>
  <c r="S35" i="25"/>
  <c r="S34" i="25"/>
  <c r="V30" i="25"/>
  <c r="V29" i="25"/>
  <c r="T29" i="25" s="1"/>
  <c r="V28" i="25"/>
  <c r="T28" i="25" s="1"/>
  <c r="V27" i="25"/>
  <c r="T27" i="25" s="1"/>
  <c r="V26" i="25"/>
  <c r="T26" i="25" s="1"/>
  <c r="V25" i="25"/>
  <c r="T25" i="25" s="1"/>
  <c r="V24" i="25"/>
  <c r="T24" i="25" s="1"/>
  <c r="V23" i="25"/>
  <c r="T23" i="25" s="1"/>
  <c r="V22" i="25"/>
  <c r="T22" i="25" s="1"/>
  <c r="V21" i="25"/>
  <c r="T21" i="25" s="1"/>
  <c r="V20" i="25"/>
  <c r="T20" i="25" s="1"/>
  <c r="V19" i="25"/>
  <c r="T19" i="25" s="1"/>
  <c r="V18" i="25"/>
  <c r="T18" i="25" s="1"/>
  <c r="V17" i="25"/>
  <c r="T17" i="25" s="1"/>
  <c r="V16" i="25"/>
  <c r="T16" i="25" s="1"/>
  <c r="V15" i="25"/>
  <c r="T15" i="25" s="1"/>
  <c r="U14" i="25"/>
  <c r="V13" i="25"/>
  <c r="T13" i="25" s="1"/>
  <c r="V12" i="25"/>
  <c r="T12" i="25" s="1"/>
  <c r="U12" i="25"/>
  <c r="U11" i="25"/>
  <c r="U10" i="25"/>
  <c r="V9" i="25"/>
  <c r="T9" i="25" s="1"/>
  <c r="U9" i="25"/>
  <c r="V8" i="25"/>
  <c r="U8" i="25"/>
  <c r="U49" i="25" s="1"/>
  <c r="S30" i="25"/>
  <c r="S29" i="25"/>
  <c r="S28" i="25"/>
  <c r="S27" i="25"/>
  <c r="S26" i="25"/>
  <c r="S25" i="25"/>
  <c r="S24" i="25"/>
  <c r="S23" i="25"/>
  <c r="S22" i="25"/>
  <c r="S21" i="25"/>
  <c r="S20" i="25"/>
  <c r="S19" i="25"/>
  <c r="S18" i="25"/>
  <c r="S17" i="25"/>
  <c r="S16" i="25"/>
  <c r="S15" i="25"/>
  <c r="S14" i="25"/>
  <c r="S13" i="25"/>
  <c r="S12" i="25"/>
  <c r="S11" i="25"/>
  <c r="S10" i="25"/>
  <c r="S9" i="25"/>
  <c r="S8" i="25"/>
  <c r="U34" i="24"/>
  <c r="U37" i="24" s="1"/>
  <c r="S34" i="24"/>
  <c r="S35" i="24"/>
  <c r="U36" i="24"/>
  <c r="S36" i="24"/>
  <c r="S33" i="24"/>
  <c r="S31" i="24"/>
  <c r="S30" i="24"/>
  <c r="S29" i="24"/>
  <c r="S28" i="24"/>
  <c r="S27" i="24"/>
  <c r="S25" i="24"/>
  <c r="S24" i="24"/>
  <c r="S23" i="24"/>
  <c r="S22" i="24"/>
  <c r="S21" i="24"/>
  <c r="S20" i="24"/>
  <c r="S19" i="24"/>
  <c r="S18" i="24"/>
  <c r="S16" i="24"/>
  <c r="S15" i="24"/>
  <c r="S14" i="24"/>
  <c r="S13" i="24"/>
  <c r="S12" i="24"/>
  <c r="S11" i="24"/>
  <c r="S10" i="24"/>
  <c r="S9" i="24"/>
  <c r="S26" i="23"/>
  <c r="S25" i="23"/>
  <c r="U26" i="23"/>
  <c r="U25" i="23"/>
  <c r="S24" i="23"/>
  <c r="U24" i="23"/>
  <c r="S21" i="23"/>
  <c r="U21" i="23"/>
  <c r="S20" i="23"/>
  <c r="U20" i="23"/>
  <c r="S19" i="23"/>
  <c r="U19" i="23"/>
  <c r="S18" i="23"/>
  <c r="U18" i="23"/>
  <c r="S13" i="23"/>
  <c r="U13" i="23"/>
  <c r="S25" i="22"/>
  <c r="U25" i="22"/>
  <c r="S17" i="22"/>
  <c r="U17" i="22"/>
  <c r="O14" i="19"/>
  <c r="K12" i="19"/>
  <c r="S37" i="20"/>
  <c r="U37" i="20"/>
  <c r="S36" i="20"/>
  <c r="U36" i="20"/>
  <c r="S27" i="20"/>
  <c r="U27" i="20"/>
  <c r="S24" i="20"/>
  <c r="U24" i="20"/>
  <c r="S17" i="20"/>
  <c r="U17" i="20"/>
  <c r="S15" i="20"/>
  <c r="U15" i="20"/>
  <c r="Y21" i="26" l="1"/>
  <c r="T12" i="26"/>
  <c r="V28" i="26"/>
  <c r="Y22" i="26"/>
  <c r="T14" i="26"/>
  <c r="Y14" i="26" s="1"/>
  <c r="W28" i="26"/>
  <c r="N11" i="19" s="1"/>
  <c r="N14" i="19" s="1"/>
  <c r="T8" i="25"/>
  <c r="V49" i="25"/>
  <c r="S29" i="23"/>
  <c r="L8" i="19" s="1"/>
  <c r="L9" i="19"/>
  <c r="Y24" i="26"/>
  <c r="R9" i="19"/>
  <c r="S37" i="24"/>
  <c r="S28" i="26"/>
  <c r="L11" i="19"/>
  <c r="Y19" i="26"/>
  <c r="P11" i="19"/>
  <c r="T16" i="26"/>
  <c r="Y16" i="26" s="1"/>
  <c r="P10" i="19"/>
  <c r="R10" i="19"/>
  <c r="S38" i="20"/>
  <c r="L6" i="19" s="1"/>
  <c r="K9" i="19"/>
  <c r="T30" i="25"/>
  <c r="U29" i="23"/>
  <c r="R8" i="19" s="1"/>
  <c r="K8" i="19" l="1"/>
  <c r="Y12" i="26"/>
  <c r="T28" i="26"/>
  <c r="M11" i="19" s="1"/>
  <c r="K11" i="19" s="1"/>
  <c r="P14" i="19"/>
  <c r="Y28" i="26"/>
  <c r="U38" i="20"/>
  <c r="R6" i="19" s="1"/>
  <c r="K6" i="19" l="1"/>
  <c r="J11" i="19" l="1"/>
  <c r="J9" i="19"/>
  <c r="J8" i="19"/>
  <c r="J12" i="19" l="1"/>
  <c r="F14" i="28" l="1"/>
  <c r="S14" i="28" l="1"/>
  <c r="S23" i="28" s="1"/>
  <c r="L13" i="19" s="1"/>
  <c r="K13" i="19" s="1"/>
  <c r="F23" i="28"/>
  <c r="J13" i="19"/>
  <c r="F12" i="20" l="1"/>
  <c r="F38" i="20" s="1"/>
  <c r="J6" i="19" l="1"/>
  <c r="F15" i="22"/>
  <c r="F26" i="22" l="1"/>
  <c r="U15" i="22"/>
  <c r="U26" i="22" s="1"/>
  <c r="R7" i="19" s="1"/>
  <c r="S15" i="22"/>
  <c r="S26" i="22" s="1"/>
  <c r="W32" i="25"/>
  <c r="W49" i="25" s="1"/>
  <c r="J10" i="19"/>
  <c r="S32" i="25"/>
  <c r="J7" i="19"/>
  <c r="S49" i="25" l="1"/>
  <c r="L10" i="19" s="1"/>
  <c r="L14" i="19" s="1"/>
  <c r="K7" i="19"/>
  <c r="R14" i="19"/>
  <c r="T32" i="25"/>
  <c r="Q10" i="19"/>
  <c r="Q14" i="19" s="1"/>
  <c r="J14" i="19"/>
  <c r="T49" i="25" l="1"/>
  <c r="M10" i="19" s="1"/>
  <c r="Q15" i="19"/>
  <c r="L15" i="19"/>
  <c r="R15" i="19"/>
  <c r="O15" i="19"/>
  <c r="N15" i="19"/>
  <c r="P15" i="19"/>
  <c r="M14" i="19" l="1"/>
  <c r="M15" i="19" s="1"/>
  <c r="K10" i="19"/>
  <c r="K14" i="19" s="1"/>
  <c r="K15"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Sezu_zale</author>
  </authors>
  <commentList>
    <comment ref="B29" authorId="0" shapeId="0" xr:uid="{00000000-0006-0000-0200-000001000000}">
      <text>
        <r>
          <rPr>
            <b/>
            <sz val="9"/>
            <color indexed="81"/>
            <rFont val="Tahoma"/>
            <family val="2"/>
            <charset val="186"/>
          </rPr>
          <t>Sezu_zale:</t>
        </r>
        <r>
          <rPr>
            <sz val="9"/>
            <color indexed="81"/>
            <rFont val="Tahoma"/>
            <family val="2"/>
            <charset val="186"/>
          </rPr>
          <t xml:space="preserve">
neparedzam kompleksu pārbūvi šajā periodā</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Ilga Līvmane</author>
  </authors>
  <commentList>
    <comment ref="K4" authorId="0" shapeId="0" xr:uid="{00000000-0006-0000-0B00-000001000000}">
      <text>
        <r>
          <rPr>
            <b/>
            <sz val="9"/>
            <color indexed="81"/>
            <rFont val="Tahoma"/>
            <family val="2"/>
            <charset val="186"/>
          </rPr>
          <t>Ilga Līvmane:</t>
        </r>
        <r>
          <rPr>
            <sz val="9"/>
            <color indexed="81"/>
            <rFont val="Tahoma"/>
            <family val="2"/>
            <charset val="186"/>
          </rPr>
          <t xml:space="preserve">
t.sk. kapitālsabiedrības pašu finansējums</t>
        </r>
      </text>
    </comment>
  </commentList>
</comments>
</file>

<file path=xl/sharedStrings.xml><?xml version="1.0" encoding="utf-8"?>
<sst xmlns="http://schemas.openxmlformats.org/spreadsheetml/2006/main" count="2005" uniqueCount="1084">
  <si>
    <t>Rīcības virzieni</t>
  </si>
  <si>
    <t>RV1  Izglītība mūža garumā un konkurētspēja darba tirgū</t>
  </si>
  <si>
    <t>RV2 Veselības un sociālo pakalpojumu pieejamība, iedzīvotāju labklājība</t>
  </si>
  <si>
    <t>RV3 Konkurētspējīgi pakalpojumi kultūras un sporta jomās</t>
  </si>
  <si>
    <t>RV4 Mobilitāte un sasniedzamība</t>
  </si>
  <si>
    <t>RV5 Publiskās infrastruktūras kvalitāte, ēku energoefektivitāte un mājokļu pieejamība, drošība</t>
  </si>
  <si>
    <t>RV6 Teritorijas un dabas resursu efektīva un ilgtspējīga apsaimniekošana</t>
  </si>
  <si>
    <t>RV7 Konkurētspējīga un radoša uzņēmējdarbība un industriālā attīstība</t>
  </si>
  <si>
    <t>RV8 Vieda pārvaldība un demokrātijas kultūra</t>
  </si>
  <si>
    <t>KOPĀ:</t>
  </si>
  <si>
    <t>Nr.p.k.</t>
  </si>
  <si>
    <t>Atbilstība stratēģiskajām prioritātēm</t>
  </si>
  <si>
    <t>Valdības funkcija (atbildība)</t>
  </si>
  <si>
    <t>Teritorija</t>
  </si>
  <si>
    <t>Projekta veids</t>
  </si>
  <si>
    <t>RV1:  IZGLĪTĪBA MŪŽA GARUMĀ UN KONKURĒTSPĒJA DARBA TIRGŪ</t>
  </si>
  <si>
    <t>Pirmsskolas izglītība</t>
  </si>
  <si>
    <t>VP1</t>
  </si>
  <si>
    <t>2024-2027</t>
  </si>
  <si>
    <t>2023-2027</t>
  </si>
  <si>
    <t>Vispārējā izglītība</t>
  </si>
  <si>
    <t>Jelgavas 4.sākumskolas infrastruktūras un mācību vides attīstība</t>
  </si>
  <si>
    <t>Jelgavas Paula Bendrupa pamatskolas teritorijas labiekārtošana un sporta infrastruktūras izbūve</t>
  </si>
  <si>
    <t>2025-2027</t>
  </si>
  <si>
    <t>Jelgavas pilsētas informācijas tehnoloģiju izglītības un uzņēmējdarbības prasmju un kompetenču pilnveides centra izveide</t>
  </si>
  <si>
    <t>Interešu izglītība</t>
  </si>
  <si>
    <t xml:space="preserve">Izglītojamo dienesta viesnīcas izveide </t>
  </si>
  <si>
    <t xml:space="preserve">RĪCĪBAS VIRZIENS "IZGLĪTĪBA MŪŽA GARUMĀ UN KONKURĒTSPĒJA DARBA TIRGŪ" KOPĀ: 			</t>
  </si>
  <si>
    <t>1</t>
  </si>
  <si>
    <t>2</t>
  </si>
  <si>
    <t>3</t>
  </si>
  <si>
    <t>Pielikums "Projektu ieviešanas kartībai"*</t>
  </si>
  <si>
    <t>Būvprojekta  "    ***      " īstenošanai</t>
  </si>
  <si>
    <t>Rezultātā-jauna būve</t>
  </si>
  <si>
    <t>Rezultātā-nepieciešami uzlabojumi</t>
  </si>
  <si>
    <t>Prioritāte/
virzība</t>
  </si>
  <si>
    <t>Projekta nosaukums</t>
  </si>
  <si>
    <t>Būvprojekta provizoriskās izmaksas, EUR</t>
  </si>
  <si>
    <t>Kura pašvaldības funkcija tiks nodrošināta projekta ietvaros? (Likuma par pašvaldībām 15.pants)</t>
  </si>
  <si>
    <t>Vai apkopotas tehniskās prasības (vides pieejamība u.c.)?</t>
  </si>
  <si>
    <t>Vai veiktas konsultācijas ar jomas ekspertiem (sporta, izglītības, sociālie)?</t>
  </si>
  <si>
    <t>Plānotās būves ekonomiskums/efektivitāte</t>
  </si>
  <si>
    <t>Plānotās būves ietekme/sadarbība ar citām pašvaldībām</t>
  </si>
  <si>
    <t>Plānotās būves apmeklētāju/ lietotāju skaits</t>
  </si>
  <si>
    <t>Kādām vajadzībām Ēka/telpas tiks pielāgotas?</t>
  </si>
  <si>
    <t>Kāda pakalpojuma/u pieejamība tiks nodrošināta?</t>
  </si>
  <si>
    <t>Ēka/telpas:
1.Pielāgota cilvēkiem ar kustības traucējumiem;
2.Nodrošināta apmeklētājiem droša, sakārtota vide;
3.Samazināti ēkas siltuma zudumi, nodrošinot optimālu siltuma režīmu telpās;
4.Atjaunotas visas inženierkomunikācijas</t>
  </si>
  <si>
    <t>Uzlabots ēkas un teritorijas kopējais tehniskais un vizuālais stāvoklis</t>
  </si>
  <si>
    <t>Novērsti Valsts ugunsdzēsības un glābšanas dienesta (VUGD) aizrādījumi</t>
  </si>
  <si>
    <t>Projektēšanas uzdevuma galvenās sadaļas</t>
  </si>
  <si>
    <t>Vai nepieciešama būvprojekta ekspertīze?</t>
  </si>
  <si>
    <t>Par projekta ieviešanu atbildīgā iestāde, struktūrvienība</t>
  </si>
  <si>
    <t>1.</t>
  </si>
  <si>
    <t>09</t>
  </si>
  <si>
    <t>Svēte</t>
  </si>
  <si>
    <t>Konteinertipa Svētes pamatskolas  mājturības un tehnoloģiju ēkas projektēšana</t>
  </si>
  <si>
    <t>Izglītības iestāžu infrastruktūra</t>
  </si>
  <si>
    <t>P2 I RV1</t>
  </si>
  <si>
    <t>Projektā tiks atrisināts</t>
  </si>
  <si>
    <t>Pieredzes apgūšanas nolūkā apmeklētas izglītības iestādes Iecavā un Rīgā, kurās mācību kabineti iekārtoti atbilstoši sagatavotos konteineros, apmeklētas 2 ražotnes, izvērtēta šādu ēku</t>
  </si>
  <si>
    <t>Ierobežota platība un energoefektīvi materiāli apdarē.</t>
  </si>
  <si>
    <t>NA</t>
  </si>
  <si>
    <t>Svētes pamatskolas skolēni - 160; pagasta jaunieši ~15 interešu pulciņu dalībnieki, mūžizglītības nodarbību apmeklētāji ~10.</t>
  </si>
  <si>
    <t>Mājturības un tehnoloģiju pamatu apgūšanai, Svētes ciema iedzīvotāju interešu izglītības un praktisko iemaņu apgūšanai darbā ar koku un citiem dabas materiāliem.</t>
  </si>
  <si>
    <t xml:space="preserve">Izglītības un brīvā laika pavadīšanas pakalpojuma skolēniem un   prasmju apguves mazā biznesa uzsākšanai iedzīvotājiem  </t>
  </si>
  <si>
    <t>Jauna ēka</t>
  </si>
  <si>
    <t>Pašlaik vispār nav telpas nodarbībām</t>
  </si>
  <si>
    <t>*Izvērtējums -Kāda pašvaldības/nozares/iedzīvotāju vajadzība tiks nodrošināta. Kāda problēma tiek risināta? ekonomiskais un sociālais pamatojums u.tml. (piemēram- jāņem vērā arī izglītības iestādes piedāvātās interešu un profesionālās ievirzes izglītības programmas, novada sporta un sacensību rīkošanas tradīcijas u.c)</t>
  </si>
  <si>
    <t>Projekta "    ***      " īstenošanai</t>
  </si>
  <si>
    <t>Projekta provizoriskās izmaksas, EUR</t>
  </si>
  <si>
    <t xml:space="preserve">Projekta mērķis, plānotie veicamie darbi/aktivitātes un to rezultatīvie rādītāji </t>
  </si>
  <si>
    <t>Izvirzītās infrastruktūras attīstības iniciatīvas ieceres autors (fiksēts dokumenta Nr., datums, u.c.informācija) saistībā ar nozaru attīstības programmu (piem.nozares vajadzība, iedzīvotāju iesniegumi, ekspertīzes slēdzieni, apsekošanas akti utt.).</t>
  </si>
  <si>
    <t>No kura gada gaida rindā?</t>
  </si>
  <si>
    <t>Esošās situācijas raksturojums</t>
  </si>
  <si>
    <t>Vai ir veikts izvērtējums par iespējamām alternatīvām? (cik tuvu ir pieejams līdzīgs pakalpojums, vai iespējams saņemt pakalpojumu blakus esošajās teritorijās?)</t>
  </si>
  <si>
    <t>Kas līdz šim veikts projekta īstenošanas sakarā - aptaujas/iesniegumi no iedzīvotājiem/ izvērtējums/izpētes/projektēšana u.c.</t>
  </si>
  <si>
    <t>Plānotā projekta ekonomiskums/efektivitāte/ noslodze/mērķauditorija</t>
  </si>
  <si>
    <t>Plānotā projekta sadarbība ar citām pašvaldībām</t>
  </si>
  <si>
    <t>Plānotā projekta apmeklētāju/ lietotāju skaits</t>
  </si>
  <si>
    <t>Projekta īstenošanas ilgums/ laika grafiks</t>
  </si>
  <si>
    <t>Provizoriskās uzturēšanas izmaksas EUR/gadā, vēlams pievienot tāmi</t>
  </si>
  <si>
    <t>Plānotie ieņēmumi, EUR/gadā</t>
  </si>
  <si>
    <t>Par projekta ieviešanu atbildīgā nodaļa, struktūrvienība, iestāde</t>
  </si>
  <si>
    <t>1/budžetā/2017/PR/Iekļauts IP</t>
  </si>
  <si>
    <t>Eleja</t>
  </si>
  <si>
    <t>Elejas vidusskolas Lietuvas iela 34 (sākumskola) teritorijas labiekārtošana</t>
  </si>
  <si>
    <t xml:space="preserve">Izglītības iestāžu teritorijas labiekārtošana </t>
  </si>
  <si>
    <t>393 822.00 (būvdarbi) 12 000 (būvuzraudzība)</t>
  </si>
  <si>
    <t>Teritorijas norobežojošā žoga un vārtu uzstādīšana, vienlaikus paplašinot skolas teritoriju. Uzlabota bērnu drošība teritrorijā; gājēju un transporta celiņu atjaunošana, nomainot sadrupušo asfaltu ar betona bruģi un jaunu asfalta segumu; jaunas teritorijas apgaismojuma izbūve;	lietus ūdens kanalizācijas sistēmas izbūve; sporta laukuma ierīkošana; āra sporta un rotaļu rīku, atbilstoši Normatīvajiem aktiem, uzstādīšana; teritorijas apzaļumošana un košumkrūmu iestādīšana.</t>
  </si>
  <si>
    <t>Bērnu autobuss, izlaižot bērnus uz skolu, apstājās lielās šosejas malā, kas ir ļoti bīstami. Teritorijai nav žoga, bērnu rotaļu laukumi.</t>
  </si>
  <si>
    <t>2018.gada 30.janvārī noslēgts līgums Nr.JNP/5-34.3/17/289 ar A.Ziemeļnieci Par būvprojekta izstrādi objektam “Elejas sākumskolas teritorijas labiekārtošana”</t>
  </si>
  <si>
    <t>Elejas pamatskola</t>
  </si>
  <si>
    <t>2020.gada 1.septembris</t>
  </si>
  <si>
    <t>Infrastruktūras un saimnieciskā nodrošinājuma nodaļa (J.Brūveris)</t>
  </si>
  <si>
    <t>1/budžetā/2019/PR</t>
  </si>
  <si>
    <t>Elejas vidusskolas mājturības un tehnoloģiju darbnīcas energoefektivitātes paaugstināšana</t>
  </si>
  <si>
    <t>Energoefektivitāte</t>
  </si>
  <si>
    <t xml:space="preserve">Ēkas energoefektivitātes paaugstināšana , nepieciešams Būvprojekts projekts. Būvprojekta izstrāde + autoruzraudzība 23000EUR. </t>
  </si>
  <si>
    <t>JAUNS</t>
  </si>
  <si>
    <t>Bērnudārza jumta remonts</t>
  </si>
  <si>
    <t>Nav nepieciešams tehniskais projekts</t>
  </si>
  <si>
    <t>Tuvākajā laikā jālabo 2 sektori (PII Kamenīte un SARC), izmaksas tiek precizētas</t>
  </si>
  <si>
    <t>1/budžetā/PR/Iekļauts IP</t>
  </si>
  <si>
    <t>Teritorijas labiekārtošana pie Jelgavas novada Bērnu un jauniešu izglītības un iniciatīvu centra (Eleja)</t>
  </si>
  <si>
    <t>Teritorijas labiekārtošana</t>
  </si>
  <si>
    <t>140000 (135000- buvdarbi un 5000 būvuzraudzība)</t>
  </si>
  <si>
    <t>2. /5./ 6.</t>
  </si>
  <si>
    <t>Izveidot atpūtas un aktivitāšu laukumu Elejas pagastā, nodrošinot iedzīvotājiem veselīgu brīvā laika pavadīšanas iespēju pieejamību un piemērotus apstākļus aktīvai atpūtai un palielinot vietas potenciālu un pievilcību, kas veidojot jaunu kultūras, veselības un citu saistītu pakalpojumu piedāvājumu un attīstību.</t>
  </si>
  <si>
    <t>Saskaņā ar Lauku partnerības „Lielupe” apstiprināto „Sabiedrības virzītas vietējās attīstības (SVVA) stratēģiju Jelgavas un Ozolnieku novadiem 2014.-2020. gadam”</t>
  </si>
  <si>
    <t>Projekts "Teritorijas labiekārtošana pie Jelgavas novada Bērnu un jauniešu izglītības un iniciatīvu centra (Eleja)" ir nepieciešams 2063 Elejas pagasta iedzīvotājiem (dati uz 01.01.2019.).
Elejas pagasta skvērs - teritorija pie Jelgavas novada Bērnu un jauniešu izglītības un iniciatīvu centra, atrodas lokāli labi pieejamā vietā, pagasta centrā, pretī pagasta pārvaldei, kuru katru dienu apmeklē vietējie pagasta iedzīvotāji. Blakus atrodas arī Elejas pagasta tirgus laukums, kur brīvdienās notiek tirgošanās. Uz tirgus laukumu sabrauc mājražotāji (novada mēroga un blakus pagastu), zemnieki un tirgotāji no kaimiņu valsts Lietuvas (atrodas 12 km attālumā no Elejas) un, kuru pēc pagasta pārvaldes datiem apmeklē vidēji 100 cilvēku. Netālu ir arī jauniešu centrs un kultūras nams. Katru darba dienu pie skvēra skolnieku autobusu uz mājām gaida skolnieki (50 bērnu ikdienā).
Tādēļ skvēra teritorijas labiekārtošana ar visām vecuma grupām piemērotiem aktivitāšu elementiem ir ļoti svarīga Elejas pagasta un Jelgavas novada līmenī.
Tajā tiks uzstādīts un izbūvēts sekojošs aprīkojums - multifunkcionāls bērnu atrakcijas aprīkojums bērniem vecumā no 2-7 un 6-12 gadiem; āra estrāde- paaugstinājums pasākumiem, kuru varēs izmantot visu vecumu cilvēki, Elejas un citu apkārtējo pagastu un pilsētu iedzīvotāji, dažādu pasākumu organizēšanā, kā arī atsperšūpoles, šūpošanās dēlis, karuselis, pievilkšanās stienis un līdztekas, āra trenažieri.</t>
  </si>
  <si>
    <t>Līdzīga kvalitatīva atpūtas laukuma ar āra estrādi, ir pieejams Jaunsvirlaukas pagastā "Viesu līčos"</t>
  </si>
  <si>
    <t>Ir sagatavots paskaidrojuma raksts, iesniegts un apstiprināts projekts LAD, tiek veikts būvdarbu iepirkums</t>
  </si>
  <si>
    <t>Varēs apmeklēt gan Jelgavas pilsētas, gan Jelgavas novada, Bauskas un Lietuvas iedzīvotāji</t>
  </si>
  <si>
    <t>Varēs apmeklēt gan Jelgavas pilsētas, gan Jelgavas novada, Bauskas un Lietuvas iedzīvotāji.</t>
  </si>
  <si>
    <t>~1000 iedzīvotāji gadā</t>
  </si>
  <si>
    <t>2020.gada 1.decembris</t>
  </si>
  <si>
    <t>~200 euro gadā</t>
  </si>
  <si>
    <t>N/A</t>
  </si>
  <si>
    <t>Attīstības nodaļa (A.Skubiļina), Infrastruktūras un saimnieciskā nodrošinājuma nodaļa (J.Brūveris)</t>
  </si>
  <si>
    <t>Glūda</t>
  </si>
  <si>
    <t>Jelgavas novada Mūzikas un mākslas skolas teritorijas labiekārtošana, palīgēkas pārbūve</t>
  </si>
  <si>
    <t>Izglītības iestāžu teritorijas labiekārtošana</t>
  </si>
  <si>
    <t>t.sk. Autostāvlaukuma būvniecība, teritorijas labiekārtošana un informācijas centra izveidošana palīgēkā. Projekta izstrāde- 2000 Eur, projekta realizācija 5000 Eur (daudzgadīgu stādījumu iegāde, soliņu izgatavošana, uzstādīšana). Iespējams mākslas skolas audzēkņi ir gatavi izgatavot kādu skulptūru, ko varētu tur izvietot</t>
  </si>
  <si>
    <t>5</t>
  </si>
  <si>
    <t>Glūdas pagasts - slēgtā baseina būvniecība pie PII</t>
  </si>
  <si>
    <t xml:space="preserve">Izglītības iestāžu infrastruktūra </t>
  </si>
  <si>
    <t xml:space="preserve"> Būvprojekta izstrāde, slēgtā baseina būvniecība pie PII</t>
  </si>
  <si>
    <t>Šķibes pamatskolas (Skolas 3, Nākotne) dabas zinību korpusa jumta remonts</t>
  </si>
  <si>
    <t>P2 S RV2</t>
  </si>
  <si>
    <t>Bērnudārza tehniskā laukuma asfaltēšana 480m²×20,0</t>
  </si>
  <si>
    <t>izglītības iestāžu infrastruktūra</t>
  </si>
  <si>
    <t>Ceļu satiksmes noteikumu mācību laukuma ierīkošana/būvniecība</t>
  </si>
  <si>
    <t>Bērnudārza teritorijas topogr. uzmērīšana, labiekārtošanas būvprojekta izstrāde (teritor. uz Šķibes pamatsk.pusi).</t>
  </si>
  <si>
    <t>1/budžetā/2018/PR/Iekļauts IP</t>
  </si>
  <si>
    <t>Jaunsvirlauka</t>
  </si>
  <si>
    <t>Staļģenes vidusskolas teritorijas labiekārtošana (3 kārtās)</t>
  </si>
  <si>
    <t>1.kārta 277 522.00 EUR (būvdarbi pēc ieprikuma) Būvuzraudzība (apmēram 3% no līgumsummas) 8 500.00 2.kārta 300 000.00 EUR 3.kārta 300 000.00</t>
  </si>
  <si>
    <t>1.kārta: Drošas, bērna fizisko, emocionālo un estētisko attīstību veicinošas, Latvijas Būvnormatīviem un MK noteikumiem atbilstošas vides izveidošana. •	Bērnu rotaļu laukuma norobežojošā žoga un vārtu uzstādīšana. 
•	Gājēju un transporta celiņu atjaunošana, nomainot sadrupušo asfaltu ar betona bruģi.
•	Jaunas teritorijas apgaismojuma izbūve.
•	Lietus ūdens kanalizācijas sistēmas izbūve.
•	Bērnu sporta laukuma ierīkošana.
•	Āra sporta un rotaļu rīku, atbilstoši Normatīvajiem aktiem, uzstādīšana.
•	Teritorijas apzaļumošana un košumkrūmu iestādīšana. 2.kārta: Staļģenes vidusskolas parka teritorijas labiekārtošana 3.kārta: Staļģenes vidusskolas galvenās ieejas puses labiekārtošana</t>
  </si>
  <si>
    <t>Esošais bērnu rotaļu laukums neatbilst mūsdienu prasībām - nav drošs, nav apgaismojums, nav iežogots</t>
  </si>
  <si>
    <t>2017.gada 22.novembrī noslēgts līgums.Nr.JNP/5-34.3/17/264 ar SIA "Veido vidi" Par būvprojekta izstrādi objektam "Staļģenes vidusskolas teritorijas labiekārtošana". Noslēdzies 1.kārtas būvdarbu iepirkums</t>
  </si>
  <si>
    <t>Staļģenes vidusskola</t>
  </si>
  <si>
    <t>1.kārta 2020.gada 1.septembris 2.kārta 2021.gada 1.septembris 3.kārta 2022.gada 1.septembris</t>
  </si>
  <si>
    <t>Jaunsvirlaukas pagasta amatniecības centra darbības pilnveidošana, paplašināšana ar citām jomām (piem., keramika u.c. prasmes)</t>
  </si>
  <si>
    <t>Vecās sporta zāles izmantošana</t>
  </si>
  <si>
    <t xml:space="preserve">Sporta laukuma labiekārtošana Staļģenes ciemā </t>
  </si>
  <si>
    <t>496000 (486000- būvdarbi un 10000 būvuzraudzība)</t>
  </si>
  <si>
    <t>2./4./6.</t>
  </si>
  <si>
    <t>Izveidot multifunkcionālu sporta laukumu Jaunsvirlaukas pagasta Staļģenes ciemā, nodrošinot iedzīvotājiem veselīgu brīvā laika pavadīšanas iespēju pieejamību un piemērotus apstākļus aktīvai atpūtai svaigā gaisā, kā arī palielinot vietas potenciālu un pievilcību izveidojot jaunus veselības un sporta pakalpojumus.</t>
  </si>
  <si>
    <t>Saskaņā ar Lauku partnerības „Lielupe” apstiprināto „Sabiedrības virzītas vietējās attīstības (SVVA) stratēģiju Jelgavas un Ozolnieku novadiem 2014.-2020. gadam”.</t>
  </si>
  <si>
    <t xml:space="preserve">Jau šobrīd Staļģenes vidusskolā tiek rīkotas un organizētas sporta nometnes vieglatlētiem no Jelgavas pilsētas, gan starptautiskas sacensības un nometnes cīkstoņiem un Ozolnieku novada futbola sacīkstes. Diemžēl, stadiona slikta tehniskā stāvokļa dēļ šīs tradīcijas var nākties pārtraukt, jo katrs sportists un treneris vēlas nodarboties mūsdienīgā un modernā sporta laukumā, kādā ir_x000D_
iespējams sasniegt vislabākos rezultātus._x000D_
</t>
  </si>
  <si>
    <t>Līdzīga sporta laukuma tuvākajā apkārtnē Jelgavas novadā nav.</t>
  </si>
  <si>
    <t>Ir sagatavotsbūvprojekts, iesniegts un apstiprināts projekts LAD, tiek veikts būvdarbu iepirkums.</t>
  </si>
  <si>
    <t>Modernizējot sporta laukumu, tiks dota iespēja organizēt vietējo skolu jauniešu, starpnovadu turnīrus un sacensības vieglatlētikā, hokejā, futbolā, volejbolā un basketbolā, kā arī veselības veicināšanai vietējie iedzīvotāji.</t>
  </si>
  <si>
    <t>Varēs apmeklēt gan Jelgavas pilsētas, gan Jelgavas novada, Bauskas iedzīvotāji.</t>
  </si>
  <si>
    <t>Sporta laukumu ikdienā izmantos ap 300 Staļģenes vidusskolas un pirmsskolas izglītības iestādes izglītojamie. Katru gadu tiks rīkotas Jaunsvirlaukas pagasta Sporta spēles, kurās piedalās vairāk vismaz 150 dalībnieku no Jelgavas pilsētas, Jelgavas novada un Ozolnieku novada pagastiem. Katrā nometnē piedalīsies no 20 -40 dalībnieku.</t>
  </si>
  <si>
    <t>18.06.2021.</t>
  </si>
  <si>
    <t>500 Euro gadā</t>
  </si>
  <si>
    <t>n/a</t>
  </si>
  <si>
    <t xml:space="preserve">Jaunsvirlauka </t>
  </si>
  <si>
    <t>Staļģenes muižas kompleksa pārbūve –  ,,vecā sporta zāle" fasādes remonts, siltināšana</t>
  </si>
  <si>
    <t>P2 V RV8</t>
  </si>
  <si>
    <t>Būvprojekts</t>
  </si>
  <si>
    <t>1/budžetā/2017/PR</t>
  </si>
  <si>
    <t>Kalnciems</t>
  </si>
  <si>
    <t>Kalnciema pagasta vidusskolas telpu atjaunošana un teritorijas labiekārtošana</t>
  </si>
  <si>
    <t>350 000.00 būvdarbi, 10000.00 būvuzraudzība</t>
  </si>
  <si>
    <t>Paredzēts veikt ēkas energoefektivitātes paaugstināšanu, veidojot jaunu izskatu esošajai ēkai, ietverot jaunas iekšējās un ārējās inženierkomunikācijas, izbūvējot liftu un nodrošinot visā ēkā nokļūšanu cilvēkiem ar kustības traucējumiem. Telpas pielāgot atbilstoši daudzfunkcionālā sociālo pakalpojumu centra, Latvijas Būvnormatīvu, VUGD un Veselības Inspekcijas prasībām</t>
  </si>
  <si>
    <t>2020 GADA VAJADZIBA. BVKB 2016.gada 26.septembra atzinums Nr.4-2/2016/208-3192-E
2020 GADA VAJADZIBA. , 2020. gadā jāparedz apmaksa par TP iztrādi 31581EUR -līgumsods 31581.10=28422.90 EUR</t>
  </si>
  <si>
    <t>Ēkas pamati ir sliktā stāvoklī no mitruma ietekmes. Lietus ūdeņi notek turpat un caur pamatiem veido mitrumu ēkas iekšpusē.</t>
  </si>
  <si>
    <t>Izstrādāts Paskaidrojuma raksts LKT un DR izbūvei. TP izstrāde SIA "Projektēšanas birojs AUSTRUMI" līgumsNr. JNP/5-34.3/16/198</t>
  </si>
  <si>
    <t>Kalnciema vidusskola</t>
  </si>
  <si>
    <t>Infrastruktūras unsaimnieciskā nodrošinājuma nodaļa (J.Brūveris)</t>
  </si>
  <si>
    <t>Kalnciema pagasta vidusskolas profesionālās ievirzes izglītības programmas attīstība,  šūšanas kabinetu un darbmācības kabinetu labiekārtošana</t>
  </si>
  <si>
    <t xml:space="preserve">Izglītības iestāžu materiāli tehniskā bāze </t>
  </si>
  <si>
    <t>Profesionālās ievirzes programmas "drēbnieks" papildināšana un programmas "galdnieks" ieviešana  (zēni 2018., meitenes 2019.)</t>
  </si>
  <si>
    <t>1/budžetā/2018/DRN/Iekļauts IP</t>
  </si>
  <si>
    <t>Lielplatones IPS</t>
  </si>
  <si>
    <t>Lielplatones internātpamatskolas teritorijas  labiekārtošana, katlu mājas pārbūve un apkures katla maiņa</t>
  </si>
  <si>
    <t>Enerģētikas infrastruktūra</t>
  </si>
  <si>
    <t>300 000.00 Dabas resursu nodoklis</t>
  </si>
  <si>
    <r>
      <t xml:space="preserve">Katlu mājas pāreja no fosilās apkures uz atjaunojamiem resursiem, apkures mobilā bloka montāža un ugunsdrošības jautājums (dīķis, piekļūšana, teritorija). </t>
    </r>
    <r>
      <rPr>
        <b/>
        <sz val="9"/>
        <rFont val="Times New Roman"/>
        <family val="1"/>
        <charset val="186"/>
      </rPr>
      <t xml:space="preserve">Apkures katla maiņai plānots 2019.gadā no Dabas resursu nodokļa 300000 EUR apmērā. </t>
    </r>
    <r>
      <rPr>
        <sz val="9"/>
        <rFont val="Times New Roman"/>
        <family val="1"/>
        <charset val="186"/>
      </rPr>
      <t>(2018.gadā-Projektēšana - internātpamatskolas labiekārtošana un katlu mājas rekonstrukcija 31460 EUR. Plānoti 2019.gadā būvdarbi, būvuzraudzība 610000 EUR)</t>
    </r>
  </si>
  <si>
    <t>Apkures pāreja no oglēm uz granulām, lai samazinātu pašvaldības ikgadējos maksājumus par ogļu kurināšanu</t>
  </si>
  <si>
    <t>Apkures katli atrodas ēkā, kura neatbilst mūsdienu prasībām, līdz ar to projekta ietvaros jaunajiem apkures katliem tiek paredzēta arī jauna katlu māja</t>
  </si>
  <si>
    <t>2019.gadā veikta ugunsdzēsības dīķa tīrīšana, piebrauktuves sakārtošana. Līgums par būvprojekta izstrādi un autoruzraudzību Nr.JNP/5-34.3/18/54  SIA "Livland Group" 
Iepirkuma procedūra par jauna apkures katla piegādi un montāžu beigsies 2019.gada 28.oktobrī. Iespēju robežās katlu pilnībā mēģinās izbūvēt 2019.gadā</t>
  </si>
  <si>
    <t>Apkures katli darbosies automatizēti, līdz ar to nebūs vajadzīgi kurinātāji</t>
  </si>
  <si>
    <t xml:space="preserve">Lielplatones pamatskola-atbalsta centrs, kopmītnes, divas daudzdzīvokļu ēkas </t>
  </si>
  <si>
    <t>2020.gada 1.ceturksnis</t>
  </si>
  <si>
    <t>Līvbērze</t>
  </si>
  <si>
    <t>Moduļu tipa ēkas būvniecība Aizupes pamatskolā - dabas zinību un m​ājturības kabineti (zēnu un meiteņu)  - 600 m2 un pirmskolai 2 grupas-440m2</t>
  </si>
  <si>
    <t>2020.gadā 100 000.00 (būvprojekta izstrāde) 500 000.00 (būvniecība) 25 000.00 (būvuzraudzība) 2021.gadā 1 000 000.00 (būvniecība)</t>
  </si>
  <si>
    <t>Izglītības funkcija</t>
  </si>
  <si>
    <t>2019.gadā Meta konkurss. 2020.gadā būvprojekta izstrāde + būvdarbu uzsākšana. 2021.gadā būvniecības pabeigšana.</t>
  </si>
  <si>
    <t>Aizupes pamatskolas konferencē 19.10.2011.gadā tika izskatīts jautājums no vecāku puses par piebūves nepieciešamību un tās būvniecība turpmāk tika iekļauta Jelgavas novada pašvaldības Attīstības plānā un Izglītības attīstības programmā 2015-2020. 2018.g. tika apturēta tehnoloģiju telpu izmantošana pēc Būvvaldes akta.</t>
  </si>
  <si>
    <t>Skolā nav nodrošināti mājturības un dabas zinātņu kabineti, nav vietas, lai pieņemtu jaunus skolēnus.</t>
  </si>
  <si>
    <t>Ir izvērtētas iespējas skolēnu grupas vadāt uz Līvbērzes vsk. mājturības un tehnoloģiju kabinetu, ko būtu iespējams veikt, bet tas neatrisina problēmascitu mājturības tēmu apgūšanas iespēju nodrošināšanai. Nav alternatīvas pirmsskolas bērnu no 2 - 3 g.v. līdz skolas vecumam nodrošināšanai ar pirmsskolas izglītības programmas apguves iespējām, jo tuvākās PII grupas citās izglītības iestādēs ir piepildītas. Pašlaik vecākiem tiek atteikts jo arī privātajās PII Jelgavā ir rindas. Attīstoties dabaszinību cikla mācību priekšmetu apguvei skolēnu iespējas pašlaik ir ierobežotas, jo skolā ir būtiska telpu pārslodze un vairākās telpās tetiekievēroti MK nosacījumi par minimālo telpas platību 1 izglītojamajam.  </t>
  </si>
  <si>
    <t>Izsludināts Meta konkurss. 2019.gada novembrī beigsies iepirkums</t>
  </si>
  <si>
    <t>Pirmsskolas telpu noslodze ir plānota maksimāla veidojot 2 jauktās grupas ar pilnas dienas darba laiku. Dabaszinību un mājturības un tehnoloģiju kabinetu telpas paralēli tiks izmantotas pulciņu nodarbībām (robotika, kokapstrāde, dizains, mazpulki). Telpu pieejamība pa daļām , dod iespēju atsevišķas telpas (tehnoloģiju kabineti) tās izmantot arī vasaras nometņu nodarbībām un pieaugušo interešu izglītībai- dažādu prasmju apguvei pastāvīgi. Tā kā būve paredzēta no koka u.c.dabas materiāliem, tad tā būs zemas energoefektivitātes būve ar mūsdienīgiem risinājumiem un zemām izmaksām.</t>
  </si>
  <si>
    <t>ar Jelgavas pilsētu</t>
  </si>
  <si>
    <t>Ikdienā izmantos Aizupes pamatskolas pirmsskolas ~50 izglītojamie un ~230 pamatizglītības programmas izglītojamie, dažādās interešu grupās vidēji ~30 mūžizglītības grupu dalībnieki un interešu izglītības nodarbību apmeklētāji.</t>
  </si>
  <si>
    <t>2021.gada 1.septembris</t>
  </si>
  <si>
    <t>Pašlaik nav pieejamas, jo atkarīgas no projekta izvēles, izglītības procesa nodrošināšanas izmaksām.</t>
  </si>
  <si>
    <t>Ieņēmumi varētu būt brīvlaiku periodā izmitinot skolēnu nometnes.</t>
  </si>
  <si>
    <t>Aizupes pamatskolas pirmsskolas ēkas pārbūve (piebūve)</t>
  </si>
  <si>
    <t>Būvprojekta izstrāde</t>
  </si>
  <si>
    <t>Novads</t>
  </si>
  <si>
    <t>Skolu mājturības kabinetiem programmējamie darbagaldi</t>
  </si>
  <si>
    <t xml:space="preserve">programmējamo darbagaldu iegāde mājturības kabinetiem </t>
  </si>
  <si>
    <t>Pedagogu otrās specialitātes iegūšana</t>
  </si>
  <si>
    <t>Izglītības kvalitāte (mīkstie projekti)</t>
  </si>
  <si>
    <t>P1 I RV1</t>
  </si>
  <si>
    <t>Pedagogu izglītošana</t>
  </si>
  <si>
    <t>Profesionālās izglītības mācību vides pilnveidošana atbilstoši tautsaimniecības nozaru attīstībai</t>
  </si>
  <si>
    <t>Zaļenieku KAV aprīkojums, jauna mācību bāze restauratoriem, Kalnciema vsk.</t>
  </si>
  <si>
    <t>Profesionālās ievirzes izglītības programmu ieviešana vispārizglītojošās skolās atbilstoši tautsaimniecības nozaru attīstībai</t>
  </si>
  <si>
    <t>2015,gadā Kalnciema pag.vsk. šūšana</t>
  </si>
  <si>
    <t>Vispārējo pamatizglītības iestāžu dabaszinātņu kabinetu iekārtošana</t>
  </si>
  <si>
    <t>Dabaszinātņu kabinetu aprīkošana visās skolās</t>
  </si>
  <si>
    <t xml:space="preserve">Inovatīvu IKT risinājumu ieviešana vispārizglītojošo skolu mācību procesā </t>
  </si>
  <si>
    <t>Ik gadu vienā skolā atjaunošana, pilnveidošana</t>
  </si>
  <si>
    <t>Mazo lauku skolu tīkla un darbības pilnveide</t>
  </si>
  <si>
    <t>Sākotnējās profesionālās izglītības programmu īstenošana</t>
  </si>
  <si>
    <t>Praktiskās mācības un mācību prakses profesionālajā izglītībā</t>
  </si>
  <si>
    <t>Sadarbības attīstīšana ar LLU un darba devējiem</t>
  </si>
  <si>
    <t>Atbalsts metodisko centru funkciju īstenošanai IKT jomā</t>
  </si>
  <si>
    <t>Atbalsts jaunu un talantīgu pedagogu sagatavošanai un piesaistei</t>
  </si>
  <si>
    <t>Atbalsta sistēmas izstrāde - nolikums</t>
  </si>
  <si>
    <t>Vispārizglītojošo skolu mācību infrastruktūras modernizācija</t>
  </si>
  <si>
    <t>Ik gadu atjaunošana, pilnveidošana</t>
  </si>
  <si>
    <t>Jelgavas novada jaunsargu bāzes inventāra iegāde</t>
  </si>
  <si>
    <t>Atbalsts iedzīvotāju iniciatīvām</t>
  </si>
  <si>
    <t>Pārgājienu inventāra iegāde jaunsargiem Valgundē</t>
  </si>
  <si>
    <t>International Module in Entreprenrurship Education</t>
  </si>
  <si>
    <t>Atbalsts jauniešu iniciatīvām</t>
  </si>
  <si>
    <t>Jauniešu iesaistīšana sabiedriskajās  aktivitātēs</t>
  </si>
  <si>
    <t>Vides izglītības programmu attīstība un aprīkošana</t>
  </si>
  <si>
    <t>Programmas izstrāde. Vides izglītības ieviešana novada skolās; pirmkārt EKO skolās</t>
  </si>
  <si>
    <t>1/budžetā/2019/IZGL/Iekļauts IP</t>
  </si>
  <si>
    <t>Informācijas tehnoloģiju iegāde Jelgavas novada pašvaldības izglītības iestādēs mācību procesa nodrošināšanai</t>
  </si>
  <si>
    <t>Iegādāta datortehnika mācību procesa nodoršināšanai</t>
  </si>
  <si>
    <t>KAS JAU IEGĀDĀTS ?????</t>
  </si>
  <si>
    <t>Sesava</t>
  </si>
  <si>
    <t>Sesavas pamatskolas teritorijas labiekārtošana (rotaļu laukuma ierīkošana)</t>
  </si>
  <si>
    <t>Sporta infrastruktūra</t>
  </si>
  <si>
    <r>
      <t xml:space="preserve"> </t>
    </r>
    <r>
      <rPr>
        <sz val="9"/>
        <color rgb="FFFF0000"/>
        <rFont val="Times New Roman"/>
        <family val="1"/>
        <charset val="186"/>
      </rPr>
      <t>TP iztrādes apmaksa 183</t>
    </r>
    <r>
      <rPr>
        <sz val="9"/>
        <color theme="1"/>
        <rFont val="Times New Roman"/>
        <family val="1"/>
        <charset val="186"/>
      </rPr>
      <t>15 EUR -pēc līguma nosacījumiem
2020.gadā 100 000.00 būvdarbi, 4000.00 būvuzraudzība 2021.gadā 500 000.00</t>
    </r>
  </si>
  <si>
    <t>2020.gadā veikt pagraba atjaunošanu, bērnu rotaļu laukuma un žoga ap to izbūvi. Tiks uzlabot bērnu drošība skolas teritorijā, pilnveidotas bērnu vispusīgās iemaņas. Būvuzraudzība 2021.gadā plānots veikt sporta laukuma skrejceļa nomaiņu, žoga, LKT, celiņu, baskāju takas un zaļās klases izbūvi. Būvuzraudzība</t>
  </si>
  <si>
    <t>Izglītības pārvalde</t>
  </si>
  <si>
    <t>Skolas teritorija morāli un fiziski novecojusi. Nepieciešams izbūvēt LKT, lai novadītu mitrumu no ēkas pamatiem. Esošā stadiona segums atrodas sliktā tehniskā stāvoklī, nepieciešams uzlabot. Pirmsskolas izglītības bērniem skolas teritorijā nav nodrošināts bērnu rotaļu laukums.</t>
  </si>
  <si>
    <t>TP izstrāde SIA "Livland Group" līguma Nr.JNP/5-34.3/18/223, pagarinājums Nr.JNP/5-34.3/19/62  līdz 02.04.2019, vienošānās Nr. 2 (JNP/5-34,3/18/182) par atkārtotu termiņa pagarināšanu TP izstrādei 01.09.2019, apmaksa 01.03.2020-līgumsods 1650,00</t>
  </si>
  <si>
    <t>Sesavas pamatskola</t>
  </si>
  <si>
    <t>Pagraba atjaunošanu, bērnu rotaļu laukuma un žoga ap to izbūve 2020.gada 1.septembris. Sporta laukuma skrejceļa nomaiņa, žoga, LKT, celiņu, baskāju takas un zaļās klases izbūve 2021.gada 1.septembris</t>
  </si>
  <si>
    <t xml:space="preserve">Sesavas pamatskolas telpu remonti un kabinetu aprīkojuma atjaunošana (skolas jaunais korpuss) </t>
  </si>
  <si>
    <t>Ēku remontdarbi</t>
  </si>
  <si>
    <t>Aktīvās atpūtas laukuma izveide Bērvircavas ciemā</t>
  </si>
  <si>
    <t>80000 (75000- būvdarbi un 5000 būvuzraudzība)</t>
  </si>
  <si>
    <t>2./6.</t>
  </si>
  <si>
    <t xml:space="preserve">Projekta “Aktīvās atpūtas laukuma izveide Bērvircavas ciemā” mērķis ir izveidot aktīvās atpūtas laukumu Bērvircavas ciemā,_x000D_
izveidojot jaunu sporta un veselības pakalpojumu, nodrošinot nepieciešamo infrastruktūru un aprīkojumu sporta aktivitāšu_x000D_
dažādošanai un aktīvās atpūtas pilnveidošanai._x000D_
</t>
  </si>
  <si>
    <t>Projektu "Aktīvās atpūtas laukuma izveide Bērvircavas ciemā" plānots īstenot Sesavas pagasta Bērvircavas ciemā, kurā uz šo brīdi dzīvo ap 600 iedzīvotāju. Bērvircavas ciemā nav aktivitāšu laukuma, kurā tiktu nodrošināta iedzīvotājiem veselīga brīvā laika pavadīšanas iespēja un piemēroti apstākļi aktīvai un sportiskai atpūtai. Pēdējo gadu laikā liela nozīme ir pievērsta veselīgam, aktīvam dzīvesveidam, to ir nepieciešams nodrošināt ne tikai pilsētās, bet arī lauku pašvaldību iedzīvotājiem, par ko ir izteikušies Sesavas pagasta iedzīvotāji-iedzīvotāju sapulcēs un diskusijās</t>
  </si>
  <si>
    <t>Līdzīga aktīvās atpūtas laukuma tuvākajā apkārtnē Jelgavas novadā nav.</t>
  </si>
  <si>
    <t>~600 iedzīvotāji</t>
  </si>
  <si>
    <t>200 Euro gadā</t>
  </si>
  <si>
    <t xml:space="preserve">Attīstības nodaļa (A.Skubiļina), Infrastruktūras un saimnieciskā nodrošinājuma nodaļa (J.Brūveris)_x000D_
_x000D_
</t>
  </si>
  <si>
    <t>Svētes pamatskolas zēnu mājturības ēkas projektēšana, būvniecība</t>
  </si>
  <si>
    <t>~300000</t>
  </si>
  <si>
    <t>izglītības</t>
  </si>
  <si>
    <t>Secīgi darbi saskaņā ar izstrādāto TP. Nodrošināt Svētes pamatskolas skolēniem iespēju apgūt mācību vielu mājturībā un tehnoloģijās veicot kokapstrādes un metālapstrādes darbus. Iekārtot konteinera tipa telpu salikumā atbilstošas darbnīcas telpas.</t>
  </si>
  <si>
    <t>No 2018.gada ir likvidēts tehnoloģiju kabinets (darbnīca), jo tur ir iekārtota pirmsskolas grupa.</t>
  </si>
  <si>
    <t>2019.</t>
  </si>
  <si>
    <t xml:space="preserve">Pašlaik Svētes psk.skolēniem uz nodarbībām jābrauc uz Platones pamatskolu, tas jauc mācību stundu grafiku, papildus noslogo transportu, jo jābrauc 5.-9.klases skolēniem. Nav iespējamas kokapstrādes pulciņa nodarbības, kas bija ļoti populārs līdz šim un skolēni ar ļoti labiem rezultātiem startēja olimpiādēs. </t>
  </si>
  <si>
    <t>Alternatīvas telpas pagastā nav pieejamas. Iespēja ir turpināt braukt uz Platones filiāli, kas neatrisina situāciju.</t>
  </si>
  <si>
    <t>Ir iepazīti praksē pieejamie līdzvērtīgie risinājumi izglītības iestādēs Iecavā PII un biroju telpām Rīgā.</t>
  </si>
  <si>
    <t>Mērķauditorija ir 160 skolēni Svētes pamatskolā ; ~15 interešu pulciņa kokapstrāde dalībnieki; ~15 pagasta iedzīvotāji prasmju apgūšanas un pilnveidošanas nodarbībās.</t>
  </si>
  <si>
    <t>nav</t>
  </si>
  <si>
    <t>kopumā ~ 190-200 skolēni un iedzīvotāji</t>
  </si>
  <si>
    <t>2020. TP izstrāde 2021.būvniecība</t>
  </si>
  <si>
    <t>pagaidām nav aprēķināti</t>
  </si>
  <si>
    <t>Izglītības pārvalde, Infrastruktūras un saimnieciskā nodrošinājuma nodaļa (J.Brūveris)</t>
  </si>
  <si>
    <t>Sporta laukuma sakārtošana Svētes ciemā pie Svētes pamatskolas</t>
  </si>
  <si>
    <t>90000 (85000- būvdarbi un 5000 būvuzraudzība)</t>
  </si>
  <si>
    <t>Veikt sporta laukuma pārbūvi Svētes ciemā pie Svētes pamatskolas, nodrošinot iedzīvotājiem veselīgu brīvā laika pavadīšanas iespēju pieejamību un piemērotus apstākļus aktīvai atpūtai un palielinot vietas potenciālu un pievilcību.</t>
  </si>
  <si>
    <t>Projekts "Sporta laukuma sakārtošana Svētes ciemā pie Svētes pamatskolas" tiks īstenots Svētes pagastā, kurā dzīvo 1804 iedzīvotāji (01.01.2019.dati).Lielākā daļa Svētes pagasta iedzīvotāji ir aktīvi uz sporta un veselības aktivitātēm vērsti.</t>
  </si>
  <si>
    <t>Līdzīga sporta laukuma tuvākajā apkārtnē Jelgavas novadā nav, tas ir nepieciešams izglītības funkciju nodrošināšanai..</t>
  </si>
  <si>
    <t>~740 iedzīvotāji</t>
  </si>
  <si>
    <t>1/budžetā/2019/IZGL</t>
  </si>
  <si>
    <t>Valgunde</t>
  </si>
  <si>
    <t>Jaunsargu bāzes paplašināšana ar aprīkojumu</t>
  </si>
  <si>
    <t>Šķēršļu josla un āra klinšu kāpšanas tornis, balss apziņošanas sistēma iekštelpās un ekipējums</t>
  </si>
  <si>
    <t>Kalnciema vidusskolas profesionālās ievirzes programmas "Aizsardzības mācības" infrastruktūras papildināšana</t>
  </si>
  <si>
    <t>Būvprojekta izstrāde, kopmītņu ēkas būvniecība, šautuves piebūve</t>
  </si>
  <si>
    <t>Radošās mājas pārbūve pie Kalnciema vidusskolas</t>
  </si>
  <si>
    <t>Priekšizpēte, būvprojekta izstrāde</t>
  </si>
  <si>
    <t>1/Iekļauts IP</t>
  </si>
  <si>
    <t>Kalnciema vidusskolas PII ārējās kanalizācijas izbūve</t>
  </si>
  <si>
    <t>15 000.00</t>
  </si>
  <si>
    <t>Ārējo kanalizāciju pievienot pie pagasta centrālās kanalizācijas</t>
  </si>
  <si>
    <t>Pie skolas atrodas nosēdaka, kura bieži ir jāizsūknē un rada nelabu smaku. Šis darbs bija paredzēts jau pie bērnudārza pārbūve, bet tā kā vajadzēja papildus līdzekļus, no paredzētajiem darbiem ārējās kanalizācijas izbūve tika izslēgta</t>
  </si>
  <si>
    <t>Tiek slēgts līgums ar SIA "Juneka montāža" par ārējās kanalizācijas tīkla izbūvi. Izmaksas 1488,30 EUR</t>
  </si>
  <si>
    <t>PII</t>
  </si>
  <si>
    <t>1/SADARBĪBĀ AR LVM</t>
  </si>
  <si>
    <t xml:space="preserve">Ugunsdzēsības dīķa ierīkošana Kalnciema vidusskolai un sporta hallei, sadarbībā ar LVM . </t>
  </si>
  <si>
    <t>P2 V RV6</t>
  </si>
  <si>
    <t>Skolas un halles ugunsdzēsībai paredzētajā grāvī ir nepietiekams ūdens līmenis. Problēmu var atrisināt vienojoties ar LVM par drošas piekļuves ierīkošanu ugunsdzēsēju mašīnām meža ūdenskrātuvei. Ciemu ugunsdzēsības dīķos nepieciešami kopšanas, tīrīšanas darbi.</t>
  </si>
  <si>
    <t>2015.</t>
  </si>
  <si>
    <t>Skolai un sporta hallei kā ūdens ņemšanas vieta paredzēts grāvis, 2013.gadā izbūvētas akas. Diemžēl, kopš 2015.gada, grāvī ūdens līmenis ir parāk zems, lai nodrošinātu ugunsdzēsējiem nepieciešamo daudzumu. Aptuveni 1.3 km attālumā, mežā, laba piebraucamā ceļa malā ir ūdenskrātuve, kuru sadarbībā ar Latvijas valsts mežiem varētu aprīkot kā ūdens ņemšanas vietu.</t>
  </si>
  <si>
    <t>Tuvākas ūdens ņemšanas vietas nav. Pie upes nevarm nodrošināt ugunsdzēsēju prasībām atbilstošu piekļuvi.</t>
  </si>
  <si>
    <t>2020.gada maijs- septembris</t>
  </si>
  <si>
    <t>pagasta pārvalde</t>
  </si>
  <si>
    <t>Vircava</t>
  </si>
  <si>
    <t>Vircavas pagasta sporta halles energoefektivitātes paaugstināšana</t>
  </si>
  <si>
    <t>TP izstrāde 2020.gadā .Ventilācijas un elektroapgādes sistēmu rekonstrukcija, lampu maiņa zālē, lietusūdeņu savākšanas sistēmas izbūve, noteču remonts, ārējo sienu siltināšana, telpu remonts) Ēka celta 2000.gadā un ne reizi tajā nav veikti telpu remonti.</t>
  </si>
  <si>
    <t>2019.gada maijā jau veikta sporta zāles apgaismojuma maiņa uz elektīvāku 3747 EUR</t>
  </si>
  <si>
    <t>Vircavas pagasta vidusskolas un sporta halles teritorijas labiekārtošana (4 zonās)</t>
  </si>
  <si>
    <t>2020.gadā 1 un 2 zona 200 000.00 (būvdarbi) 7000 (būvuzraudzība) 2021.gadā 3 un 4 zona 300 000.00 (būvdarbi) 10 000 (būvuzraudzība)</t>
  </si>
  <si>
    <t>Būvprojekta izstrāde, teritorijas labiekārtošana, meliorācijas sakārtošana, lietus ūdens kanalizācijas un drenāžas sistēmas ierīkošana. āra apgaismojuma ierīkošana. atjaunot ārējos kanalizācijas tīklus. Rezultatīvais rādītjas - izglītības iestādē uzlabota audzēkņu drošība skolas teritorijā, kā arī uzlabots teritorijas kopējais tehniskais un vizuālais stāvoklis.</t>
  </si>
  <si>
    <t>Teritorija nav apgaismota, teritorijā nav bērnu rotaļu laukums, nav nodrošināta bērniem droša vide</t>
  </si>
  <si>
    <t>TP izstrāde SIA "Livland Group" līguma Nr.JNP/5-34.3/18/223, pagarinājums Nr.JNP/5-34.3/19/62  līdz 02.04.2019 , vienošānās Nr. 2 (JNP/5-34,3/18/182) par atkārtotu termiņa pagarināšanu TP izstrādei 01.09.2019 -ligumsods 1350EUR</t>
  </si>
  <si>
    <t>Vircavas vidusskola</t>
  </si>
  <si>
    <t>2020.gada 1.septembris 2021.gada 1.septembris</t>
  </si>
  <si>
    <t xml:space="preserve">Vircavas vidusskolas mājturības telpu zēniem, vizuālās mākslas telpas izbūve un aprīkošana </t>
  </si>
  <si>
    <t>Jāizstrādā TP un jāveic būvniecība</t>
  </si>
  <si>
    <t>Vircavas pagasta vidusskolas piebūvju jumta rekonstrukcija un fasādes krāsošana</t>
  </si>
  <si>
    <t>Arhitektoniskā izpēte un būvprojekta izstrāde</t>
  </si>
  <si>
    <t>ieejas durvju izbūve  (restaurācija vai atjaunošana???)Vircavas vidusskolā (Teh. Projekts un darbi)</t>
  </si>
  <si>
    <t xml:space="preserve"> obligāts kopā ar teritorijas darbiem 2020.gadā</t>
  </si>
  <si>
    <t>Zaļenieki</t>
  </si>
  <si>
    <t>Zaļenieku komerciālās un amatniecības vidusskolas mācību laboratorijas ēkas atjaunošana (līkā māja) pārbūve</t>
  </si>
  <si>
    <t>Veikt ēkas atjaunošanu, pārbūvi, siltumtrases izbūvi (veikti darbi 2019.gadā)</t>
  </si>
  <si>
    <t>2018.gadā noslēgts līgums par būvprojekta izstrādi  autoruzraudzību  līguma. Noslēgts Būvuzraudzības līgums (JNP/5-34.3/19/183, 31.07.2019.) ar SIA Lerix.</t>
  </si>
  <si>
    <t xml:space="preserve"> Zaļenieku komerciālās un amatniecības vsk. šautuves atjaunošana</t>
  </si>
  <si>
    <t>P2 V RV10</t>
  </si>
  <si>
    <t>Ēkas iegāde, projektēšana</t>
  </si>
  <si>
    <t>Profesionālās ievirzes programma " Aizsardzības mācība" aprīkojums un infrastruktūra</t>
  </si>
  <si>
    <t>Izglītības programmu klāsta paplašināšana</t>
  </si>
  <si>
    <t>Dienesta viesnīcas pamatu hidroizolācija un siltināšana</t>
  </si>
  <si>
    <t>pamatu hidroizolācija un siltināšana</t>
  </si>
  <si>
    <t xml:space="preserve">Sporta laukuma labiekārtošana Zaļenieku ciemā pie Zaļenieku pamatskolas
</t>
  </si>
  <si>
    <t>105000 (102000- būvdarbi un 3000 būvuzraudzība)</t>
  </si>
  <si>
    <t>2./.4./6.</t>
  </si>
  <si>
    <t>Veikt sporta laukuma atjaunošanu Zaļenieku ciemā pie Zaļenieku pamatskolas, nodrošinot iedzīvotājiem piemērotus apstākļus aktīvai atpūtai un sportam, palielinot vietas potenciālu un pievilcību attīstot sporta, veselības un citu saistītu pakalpojumu piedāvājumu un attīstību.</t>
  </si>
  <si>
    <t>Sporta laukumā tiks atjaunots skrejceļa segums un sporta laukums, kurā aktīvai laika pavadīšanai piesaistīs visa vecuma iedzīvotājus un varēs tikt organizētas dažāda veida nometnes un aktivitātes, kuras tik ļoti bija iecienīts organizēt Zaļenieku pagastā un ir iecienījuši daudzi interesenti starp novadu mērogā.</t>
  </si>
  <si>
    <t>Divām skolām ir nepieciešams šis sporta laukums.</t>
  </si>
  <si>
    <t>Zaļenieku pagasta sporta laukumu izmanto Zaļenieku pamatskolas (213), Zaļenieku komerciālās un amatniecības vidusskolas (138) skolēni katru dienu no plkst.8.30 līdz 14.30, sporta nodarbībām, 3 reizes nedēļā izmanto sporta pulciņa nodarbībām (45 skolēni).Vakaros dažāda vecuma grupu sportotāji.Zaļenieku komerciālās un amatniecības vidusskola divas reizes mācību gadā organizē sporta dienas skolēniem kopā ar vecākiem.Reizi gadā-pavasarī- notiek Zemgales, Kurzemes profesionālo skolu Veselības diena un jau kā tradīcija katru gadu notiek novada Senjoru sporta svētki, sacensības starp pagastu komandām dažādos sporta veidos. Katru gadu vidēji 140 cilvēki apmeklē nometnes un izmanto sporta laukumu sporta un fiziskām aktivitātēm.
Zaļenieku pagasta iedzīvotāji ir sportiski aktīvi tādēļ, labos laika apstākļos, kopā ar citu pagastu (Svētes, Glūdas, Tērvetes, latones u.c.) sportistiem trenējās pludmales volejbolā.
Skola rīko 2 x mācību gadā sporta dienas skolēniem kopā ar vecākiem.
Reizi gadā-pavasarī- notiek Zemgales, Kurzemes profesionālo skolu Veselības diena (dažādas sporta aktivitātes).</t>
  </si>
  <si>
    <t>~450 iedzīvotāji</t>
  </si>
  <si>
    <t>01.12.2020.</t>
  </si>
  <si>
    <t>Izdarīts 2019.gadā</t>
  </si>
  <si>
    <t>Vircavas vidusskolas PII WC izbūve</t>
  </si>
  <si>
    <t>Novērst VUGD minēto par ēkas neatbilstību inventarizācijas lietai, kā arī paredzēt papildus WC bērnu grupiņās, jo patreiz b/d 4 grupiņas , bet ir 3 tualetes, jo b/d 72 audzēkņi un podu skaits ir nepietiekams attiecībā pret 2002,g. 27.12.  MK nr. 610 noteiktajām higiēnas prasībām izglītības iestādē.</t>
  </si>
  <si>
    <t>Grupiņu podu skaits ir mazāks nekā MK noteikts</t>
  </si>
  <si>
    <t>2015.gadā veikta PII ēkas energoefektivitāte. SIA Bildberg</t>
  </si>
  <si>
    <t>2020.gada 1.septembris </t>
  </si>
  <si>
    <t>Iekļauts IP</t>
  </si>
  <si>
    <t>Platone</t>
  </si>
  <si>
    <t>Platones skolas teritorijas labiekārtošana</t>
  </si>
  <si>
    <t xml:space="preserve">Izglītības iestāžu infrastruktūra_x000D_
</t>
  </si>
  <si>
    <t>350 000.00 (būvdarbi) 10 000.00 (būvuzraudzība)</t>
  </si>
  <si>
    <t>15.panta 2,;6.punkts</t>
  </si>
  <si>
    <t>sporta laukuma izbūve, meliorācijas sakārtošana</t>
  </si>
  <si>
    <t>Platones pagastā nav sporta laukuma, veicot izveidi, tiktu atrisinātas gan skolēnu drošības problēmas gan meliorācija</t>
  </si>
  <si>
    <t>nav sporta laukuma, kur sportot -  vai nu skrien pa slapju zāli, vai pa ceļa daļu -  drošibas nav - Bīstami</t>
  </si>
  <si>
    <t>skolēnu skaits ap 80</t>
  </si>
  <si>
    <t>2020.gada 1.jūnijs līdz 1.septembris</t>
  </si>
  <si>
    <t>Jelgavas Pārlielupes pamatskolas  infrastruktūras un mācību vides attīstība</t>
  </si>
  <si>
    <t>Jelgavas 5.vidusskolas infrastruktūras un mācību vides attīstība</t>
  </si>
  <si>
    <t>Ieguldījumi līdz 2022.gadam (EUR)</t>
  </si>
  <si>
    <t>Projekta  īstenošanas termiņš</t>
  </si>
  <si>
    <t>Budžeta izdevumu klasifikācija</t>
  </si>
  <si>
    <t>Projekta statuss (plānots / īstenošanā / pabeigts)</t>
  </si>
  <si>
    <t>Finansējuma avoti</t>
  </si>
  <si>
    <t>Izmaksas
pašvaldības budžetā 2023.gadā (EUR)</t>
  </si>
  <si>
    <t>Projekta sasniedzamie rādītāji</t>
  </si>
  <si>
    <t>Plānotais finansējums līdz 2027.g. (EUR)</t>
  </si>
  <si>
    <t>ES finansējums (EUR)*</t>
  </si>
  <si>
    <t>Valsts finansējums (EUR)*</t>
  </si>
  <si>
    <t>Reālās*</t>
  </si>
  <si>
    <t>Kopsumma PERIODĀ (EUR)</t>
  </si>
  <si>
    <t>Indikatīvais finansējums</t>
  </si>
  <si>
    <t>Atbildīgais izpildītājs</t>
  </si>
  <si>
    <t>Piezīmes</t>
  </si>
  <si>
    <t xml:space="preserve">Investīciju projekts </t>
  </si>
  <si>
    <t>RV2:  VESELĪBAS UN SOCIĀLO PAKALPOJUMU PIEEJAMĪBA, IEDZĪVOTĀJU LABKLĀJĪBA</t>
  </si>
  <si>
    <t>RV4: MOBILITĀTE UN SASNIEDZAMĪBA</t>
  </si>
  <si>
    <t>Ilgtermiņa mobilitātes plāna izstrāde</t>
  </si>
  <si>
    <t>iekļauts Investīciju plāna priekšlikumos</t>
  </si>
  <si>
    <t>Tērvetes ielas ietves un veloceļa izbūve</t>
  </si>
  <si>
    <t>Tērvetes ielas ietves un veloceļa izbūve (3,3 km)</t>
  </si>
  <si>
    <t>Kalnciema ceļa ietves un veloceļa izbūve posmā no Loka maģistrāles līdz administratīvajai robežai (2,2 km)</t>
  </si>
  <si>
    <t>iekļauts Investīciju plāna priekšlikumos ielas asfaltbetona seguma izbūve</t>
  </si>
  <si>
    <t>Jauns priekšlikums, savienojums Bauskas iela, Lediņu ceļš, Kārniņu ceļs</t>
  </si>
  <si>
    <t>Jauns priekšlikums</t>
  </si>
  <si>
    <t>Jauns priekšlikums, savienojums ar novadu, ja tālāk izbūvē veloceliņu uz Āni</t>
  </si>
  <si>
    <t>Sabiedriskā transporta pieturvietu infrastruktūras modernizācija</t>
  </si>
  <si>
    <t xml:space="preserve">Svētes upes gultnes pārtīrīšana, krastu erozijas novēršana un caurplūdes atjaunošana </t>
  </si>
  <si>
    <t>JELGAVAS VALSTSPILSĒTAS INVESTĪCIJU PLĀNS</t>
  </si>
  <si>
    <t>Medicīnas sabiedrība "Optima 1" ēkas infrastruktūras pilnveidošana</t>
  </si>
  <si>
    <t xml:space="preserve">Jelgavas poliklīnikas ēkas infrastruktūras sakārtošana </t>
  </si>
  <si>
    <t>Infekcijas un hronisko pacientu aprūpes nodaļas izbūve Jelgavas pilsētas slimnīcā</t>
  </si>
  <si>
    <t>2022-2023</t>
  </si>
  <si>
    <t>Specializētā transporta iegāde un mobilās vienības izveide</t>
  </si>
  <si>
    <t>Īslaicīgas uzturēšanās mītnes pakalpojuma ieviešana un nodrošināšana krīzes situācijā nonākušajiem</t>
  </si>
  <si>
    <t>Datortehnikas un adaptīvās tehnikas iegāde klientu vajadzībām sociālās rehabilitācijas programmu īstenošanai</t>
  </si>
  <si>
    <t xml:space="preserve">Naktspatversmes infrastruktūras un pakalpojuma attīstīšana </t>
  </si>
  <si>
    <t xml:space="preserve">Sociālajam riskam pakļauto bērnu un jauniešu integrācija Jelgavas un Šauļu pilsētu pašvaldībās </t>
  </si>
  <si>
    <t>Jauniešu dienas centra izbūve un aprīkošana Loka maģistrālē 25, Jelgavā, t.sk. jauniešiem no sociālā riska grupām</t>
  </si>
  <si>
    <t xml:space="preserve">RĪCĪBAS VIRZIENS "VESELĪBAS UN SOCIĀLO PAKALPOJUMU PIEEJAMĪBA, IEDZĪVOTĀJU LABKLĀJĪBA" KOPĀ: </t>
  </si>
  <si>
    <t>Skeitparka un parkūra laukuma izveide</t>
  </si>
  <si>
    <t xml:space="preserve">Esošo rotaļu laukumu infrastruktūras uzlabošana, iekārtu un segumu nomaiņa  </t>
  </si>
  <si>
    <t>Lielupes ūdenssporta un ūdenstūrisma bāzes attīstība</t>
  </si>
  <si>
    <t xml:space="preserve">Jelgavas kultūras nama pārbūve un modernizācija reģionālas nozīmes kultūras pakalpojumu pieejamības nodrošināšanai </t>
  </si>
  <si>
    <t>Pasta salas un brīvdabas koncertzāles “Mītava” attīstība</t>
  </si>
  <si>
    <t>Valsts nozīmes arhitektūras  pieminekļa Academia Petrina infrastruktūras attīstība</t>
  </si>
  <si>
    <t xml:space="preserve">Ā. Alunāna memoriālā muzeja ēkas  infrastruktūras uzlabošana </t>
  </si>
  <si>
    <t xml:space="preserve">Jelgavas pilsētas bibliotēkas infrastruktūras un aprīkojuma modernizācija  </t>
  </si>
  <si>
    <t xml:space="preserve">Kempingu un treileru parka infrastruktūras attīstība  </t>
  </si>
  <si>
    <t>RĪCĪBAS VIRZIENS "KONKURĒTSPĒJĪGI PAKALPOJUMI KULTŪRAS, TŪRISMA UN SPORTA JOMĀS" KOPĀ:</t>
  </si>
  <si>
    <t>VP2</t>
  </si>
  <si>
    <t>Lielupes tilta remonts</t>
  </si>
  <si>
    <t xml:space="preserve">Baložu ielas tilta pār Svētes upi remonts </t>
  </si>
  <si>
    <t>Bāra tilta pārbūve par gājēju tiltu</t>
  </si>
  <si>
    <t>Asfaltbetona seguma ielu sakārtošana</t>
  </si>
  <si>
    <t xml:space="preserve">Šis projekts ir iekļauts ZRMP2030 1.red. 7.pielik.:
1) kā 'Reģiona nozīmes uzņēmēja projekts' ir iekļauta inženiertehniskās infrastruktūras izveide Bauskas ielā (7 milj.);
2)  kā 'Reģiona nozīmes' proj. - Miera ielas un Aizsargu ielas pārbūve (5,2 milj.)
(ZRMP2030 priekšlikumus var vēl sniegt līdz 21.11.2021.)
</t>
  </si>
  <si>
    <t>Grants seguma ielu sakārtošana</t>
  </si>
  <si>
    <t>Luksoforu vadības sistēmas pilnveidošana</t>
  </si>
  <si>
    <t>Transporta līdzekļu iebraukšanas fiksēšana un salīdzināšana ar valsts datu bāzēm</t>
  </si>
  <si>
    <t>Autotransporta stāvlaukuma izveide pie pirmsskolas izglītības iestādes "Kamolītis"</t>
  </si>
  <si>
    <t>Autotransporta stāvlaukuma izveide pie Lielupes labā krasta promenādes pludmales</t>
  </si>
  <si>
    <t>Autotransporta stāvlaukuma izveide pie Jelgavas Cukurfabrikas dzelzceļa stacijas</t>
  </si>
  <si>
    <t xml:space="preserve">Autotransporta stāvlaukuma izveide pie SIA "Optima 1" </t>
  </si>
  <si>
    <t xml:space="preserve">Velojoslu infrastruktūras izveide  </t>
  </si>
  <si>
    <t>Velojoslu marķēšana uz braucamās daļas, kur tas iespējams, izvērtējot satiksmes drošību</t>
  </si>
  <si>
    <t>Šis projekts ir iekļauts ZRMP2030 1.red. 7.pielik. kā 'Reģiona nozīmes projekts'.
(ZRMP2030 priekšlikumus var vēl sniegt līdz 21.11.2021.)</t>
  </si>
  <si>
    <t>Videi draudzīgas sabiedriskā transporta infrastruktūras attīstība Jelgavā, 2.kārta</t>
  </si>
  <si>
    <t>Šis projekts ir iekļauts ZRMP2030 1.red. 7.pielik. kā 'Reģiona nozīmes uzņēmēja projekts'.
 (ZRMP2030 priekšlikumus var vēl sniegt līdz 21.11.2021.)</t>
  </si>
  <si>
    <t>Ūdenssaimniecības attīstība</t>
  </si>
  <si>
    <t>Notekūdens attīrīšanas ietaišu metāla angāra rekonstrukcija</t>
  </si>
  <si>
    <t>Lieko dūņu atūdeņošanas mezgla (tai skaitā centrifūgu) energoefektivitātes paaugstināšana</t>
  </si>
  <si>
    <t>Lieko dūņu attūdeņošanas iekārtu (tai skaitā centrifūgu) nomaiņa palielinot to kopējo jaudu</t>
  </si>
  <si>
    <t>Lieko dūņu atūdeņošanas mezgla pārbūve</t>
  </si>
  <si>
    <t>Otra dūņu spiedvada uz biezinātāju izbūve, dūņu biezinātāja pārplūdes cauruļvada pārbūve, atūdeņoto dūņu transportēšanas konteineru un transportēšanas automašīnas nomaiņa</t>
  </si>
  <si>
    <t>Notekūdeņu bioloģiskās attīrīšanas procesa kontroles un aerācijas sistēmas energoefektivitātes paaugstināšana</t>
  </si>
  <si>
    <t>Papildus izšķīdušā skābekļa mērītāju uzstādīšana aerācijas zonas vidū, aerācijas zonu beigu aprīkošana ar slāpekļa un amonija mērītājiem, gaisa padeves līniju uz aerācijas baseinu aprīkošana ar automātiski regulējamiem vārstiem, aerācijas sistēmas darbības automātikas instalācija</t>
  </si>
  <si>
    <t>Asenizācijas notekūdeņu pieņemšanas punkta izbūve</t>
  </si>
  <si>
    <t>Asenizācijas notekūdeņu tauku noliešanas punkta izbūve</t>
  </si>
  <si>
    <t>Notekūdeņu priekšattīrīšanas iekārtu pārbūve</t>
  </si>
  <si>
    <t>Bērzu KSS avārijas izlaides izbūve</t>
  </si>
  <si>
    <t>Automātikas un vadības sistēmas atjaunošana Jāņu, Asteru un Cepļu KSS</t>
  </si>
  <si>
    <t>III pacēluma sūkņu staciju izbūve un ūdensvada rekonstrukcija</t>
  </si>
  <si>
    <t>III pacēluma sūkņu staciju izbūve un ūdensvada rekonstrukcija Māras, Satiksmes ielā</t>
  </si>
  <si>
    <t>Hidrantu nomaiņa ūdenvada tīklā</t>
  </si>
  <si>
    <t>Saimnieciskās kanalizācijas tīklu rekonstrukcija</t>
  </si>
  <si>
    <t>Ūdensapgādes tīklu rekonstrukcija</t>
  </si>
  <si>
    <t>Dīzeļģeneratoru un piekabes iegāde</t>
  </si>
  <si>
    <t>Jaunas garāžas ēkas izbūve autotransporta remontam un mazgāšanai</t>
  </si>
  <si>
    <t>Lietus ūdens kanalizācijas sistēmas sakārtošana</t>
  </si>
  <si>
    <t>Savienības ielas kolektora sateces baseina pretplūdu pasākumu īstenošana</t>
  </si>
  <si>
    <t>Miķelsona kolektora sateces baseina pretplūdu pasākumu veikšana Jelgavā</t>
  </si>
  <si>
    <t>Jāņa kolektora sateces baseina pletplūdu pasākumu veikšana Jelgavā</t>
  </si>
  <si>
    <t>Virszemes notekūdeņu sistēmas sakārtošana</t>
  </si>
  <si>
    <t>Līniju rajona lietus ūdens sistēmu sakārtošana un izveide</t>
  </si>
  <si>
    <t>Sieramuižas rajona ielu lietus ūdens sistēmas sakārtošana un izveide</t>
  </si>
  <si>
    <t>Lietus ūdens sistēmu sakārtošana un izveide - 1.līnijas vasarnīcu apbūves teritorijās</t>
  </si>
  <si>
    <t>Esošās sistēmas atjaunošana/tīrīšana, jaunas lietus ūdens sistēmas izbūve perspektīvajās ielās</t>
  </si>
  <si>
    <t>Būriņa ceļa un  Baložu ielas rajona  lietus ūdens sistēmas infrastruktūras sakārtošana</t>
  </si>
  <si>
    <t xml:space="preserve">Lietus ūdens sistēmu sakārtošana un izveide - Tērvetes ielai pieguļošās ielās un īpašumos </t>
  </si>
  <si>
    <t>Atkritumu apsaimniekošanas attīstība</t>
  </si>
  <si>
    <t>Pašvaldības nekustamā īpašuma sakārtošana un attīstība</t>
  </si>
  <si>
    <t>Daudzstāvu dzīvojamo ēku iekšpagalmu teritoriju labiekārtošana</t>
  </si>
  <si>
    <t>Energoefektīva un ar viedās apgaismojuma vadības sistēmu aprīkota publiskā apgaismojuma izbūve</t>
  </si>
  <si>
    <t xml:space="preserve">Energoefektīva un ar viedās apgaismojuma vadības sistēmu aprīkota ielu apgaismojuma izbūve </t>
  </si>
  <si>
    <t>Gājēju drošības uzlabošana neregulētajās gājēju pārejās diennakts tumšajā laikā</t>
  </si>
  <si>
    <t>Apbedīšanas pakalpojumu attīstība</t>
  </si>
  <si>
    <t>Meža kapu teritorijas paplašināšana III kārta</t>
  </si>
  <si>
    <t>Jaunas kapsētas izveide Zālītes ielā I kārta</t>
  </si>
  <si>
    <t>Raiņa parka pārbūve</t>
  </si>
  <si>
    <t>Kultūrvēsturiska objekta “Mīlestības aleja” Dobeles šosejā labiekārtošana</t>
  </si>
  <si>
    <t>Ciparu Radiosakaru tīkla ieviešana Jelgavas pašvaldības policijai</t>
  </si>
  <si>
    <t>Pašvaldības infrastruktūras uzraudzības un civilās aizsardzības infrastruktūras attīstība</t>
  </si>
  <si>
    <t xml:space="preserve">                                            </t>
  </si>
  <si>
    <t>Lielupes labā krasta peldvietas infrastruktūras attīstība un vides pieejamības uzlabošana</t>
  </si>
  <si>
    <t xml:space="preserve">Atpūtas un piknika vietu izveide   </t>
  </si>
  <si>
    <t xml:space="preserve">Dabas taku izveide  </t>
  </si>
  <si>
    <t>Dabas taku un atpūtas vietu izveide pilsētas mežu un dabas teritorijās</t>
  </si>
  <si>
    <t>Grunts un gruntsūdens piesārņojuma sanācijas darbu realizācija</t>
  </si>
  <si>
    <t>Upju kravu transporta attīstība Lielupes upes baseinā</t>
  </si>
  <si>
    <t>Teritorijas Garozas ielā 31, Jelgavā sakārtošana un iekļaušana ekonomiskajā apritē</t>
  </si>
  <si>
    <t>Izveidot novada uzņēmēju sadarbības klasteri</t>
  </si>
  <si>
    <t>Veicināt novada uzņēmēju sadarbības klastera izveidi un nodrošināt pašvaldības komunikāciju ar novada komersantiem
1) tematiskas diskusijas, kopēji izstrādāts sadarbības plāns, veicinot savstarpēju sinerģiju;
2)ikgadēji organizētas "Uzņemēju dienas"  (7)</t>
  </si>
  <si>
    <t>2022-2028</t>
  </si>
  <si>
    <t>Sniegt Informatīvu atbalstu vietejiem komersantiem</t>
  </si>
  <si>
    <t>Nodrošināt informāciju sniedzot piekļuvi vietejiem komersantiem par pieejamā finansējuma aktualitātēm, par iepirkumiem, par pašvaldības brivajām telpām, zemēm.  "Uzņemēju dienas" organizācija utt.</t>
  </si>
  <si>
    <t>2022-2029</t>
  </si>
  <si>
    <t>Organizēt ikgadēju projektu grantu konkursu uzņēmējiem</t>
  </si>
  <si>
    <t>Noorganizēt konkursu, t.sk.
1) Projekta konkursa nolikuma izstrāde 
2) Pašvaldību projektu konkursa norise -  jaunu un esošu komersantu projektu līdzfinansēšanai
Jauni pakalpojumi (15)</t>
  </si>
  <si>
    <t>2022-2030</t>
  </si>
  <si>
    <t>Iesaistīt pieaugušo izgļitības centra uzņēmēju izglītošanā</t>
  </si>
  <si>
    <t>Pieaugušo izglītības centra iesaiste komercdarbības zināšanu pārnesē līdz vietējiem jaunajiem un esošajiem uzņēmējiem par mūsdienām atbilstošām tēmām
Pasākumi: aprites ekonomika, digitalizācija, produktivitāte, cilvēkresusrsi</t>
  </si>
  <si>
    <t>2022-2031</t>
  </si>
  <si>
    <t>Iesaistīt skolas Junior achievement programmā</t>
  </si>
  <si>
    <t>Regulāra vidusskolas klašu iesaiste Junior Achievment programmās uzņēmedarbības gara audzināšaanai jau no skolas sola</t>
  </si>
  <si>
    <t>2022-2032</t>
  </si>
  <si>
    <t>Pašvaldības IT lokālā mākoņa infrastruktūras izveidošana</t>
  </si>
  <si>
    <t>Pašvaldības bezvadu tīkla (WiFi) modernizācija</t>
  </si>
  <si>
    <t>Valdības funkcija (nozare)</t>
  </si>
  <si>
    <t>Pašvaldības finansējums (EUR)*</t>
  </si>
  <si>
    <t>Kapitāl-sabiedrības finansējums (EUR)*</t>
  </si>
  <si>
    <t>Cits finansējums (EUR)*</t>
  </si>
  <si>
    <t>ID Nr.</t>
  </si>
  <si>
    <t>Stratēģiskie rādītāji*</t>
  </si>
  <si>
    <t>Plānotās</t>
  </si>
  <si>
    <t>Teritorijas labiekārtošana (žogs, āra nojumes uzstādīšana 2 grupām u.c.)
Fizisko aktivitāšu laukuma ierīkošana</t>
  </si>
  <si>
    <t xml:space="preserve">Būvniecības ieceres dokumentācijas izstrāde
Laukumu infrastruktūras izveide  </t>
  </si>
  <si>
    <t>3x3 basketbola laukuma, pludmales futbola laukuma izveidošana</t>
  </si>
  <si>
    <t>1.1.1.</t>
  </si>
  <si>
    <t>1.1.2.</t>
  </si>
  <si>
    <t>1.1.3.</t>
  </si>
  <si>
    <t>1.1.4.</t>
  </si>
  <si>
    <t>1.1.5.</t>
  </si>
  <si>
    <t>1.1.6.</t>
  </si>
  <si>
    <t>1.1.7.</t>
  </si>
  <si>
    <t>1.1.8.</t>
  </si>
  <si>
    <t>1.1.9.</t>
  </si>
  <si>
    <t>1.1.10.</t>
  </si>
  <si>
    <t>1.1.11.</t>
  </si>
  <si>
    <t>1.4.1.</t>
  </si>
  <si>
    <t>1.1.12.</t>
  </si>
  <si>
    <t>1.1.23.</t>
  </si>
  <si>
    <t>2.1.1.</t>
  </si>
  <si>
    <t>2.2.1.</t>
  </si>
  <si>
    <t>2.2.2.</t>
  </si>
  <si>
    <t>2.2.3.</t>
  </si>
  <si>
    <t>2.2.5.</t>
  </si>
  <si>
    <t>2.2.6.</t>
  </si>
  <si>
    <t>2.3.6.</t>
  </si>
  <si>
    <t>3.1.1.</t>
  </si>
  <si>
    <t>3.1.2.</t>
  </si>
  <si>
    <t>3.1.3.</t>
  </si>
  <si>
    <t>3.1.5.</t>
  </si>
  <si>
    <t>3.2.2.</t>
  </si>
  <si>
    <t>4.1.1.</t>
  </si>
  <si>
    <t>4.1.2.</t>
  </si>
  <si>
    <t>4.1.3.</t>
  </si>
  <si>
    <t>4.1.4.</t>
  </si>
  <si>
    <t>4.1.5.</t>
  </si>
  <si>
    <t>4.1.6.</t>
  </si>
  <si>
    <t>4.1.7.</t>
  </si>
  <si>
    <t>4.2.1.</t>
  </si>
  <si>
    <t>4.2.2.</t>
  </si>
  <si>
    <t>4.2.3.</t>
  </si>
  <si>
    <t>4.2.4.</t>
  </si>
  <si>
    <t>4.2.5.</t>
  </si>
  <si>
    <t>4.2.6.</t>
  </si>
  <si>
    <t>4.2.7.</t>
  </si>
  <si>
    <t>4.3.1.</t>
  </si>
  <si>
    <t>4.3.2.</t>
  </si>
  <si>
    <t>4.3.3.</t>
  </si>
  <si>
    <t>4.3.4.</t>
  </si>
  <si>
    <t>4.4.1.</t>
  </si>
  <si>
    <t>4.4.2.</t>
  </si>
  <si>
    <t>4.5.1.</t>
  </si>
  <si>
    <t>5.1.1.</t>
  </si>
  <si>
    <t>5.1.2.</t>
  </si>
  <si>
    <t>5.1.3.</t>
  </si>
  <si>
    <t>5.1.5.</t>
  </si>
  <si>
    <t>5.1.6.</t>
  </si>
  <si>
    <t>5.1.7.</t>
  </si>
  <si>
    <t>5.1.8.</t>
  </si>
  <si>
    <t>5.1.9.</t>
  </si>
  <si>
    <t>5.1.10.</t>
  </si>
  <si>
    <t>5.1.11.</t>
  </si>
  <si>
    <t>5.1.12.</t>
  </si>
  <si>
    <t>5.1.13.</t>
  </si>
  <si>
    <t>5.1.14.</t>
  </si>
  <si>
    <t>5.1.15.</t>
  </si>
  <si>
    <t>5.1.16.</t>
  </si>
  <si>
    <t>5.1.17.</t>
  </si>
  <si>
    <t>5.1.18.</t>
  </si>
  <si>
    <t>5.1.19.</t>
  </si>
  <si>
    <t>5.1.21.</t>
  </si>
  <si>
    <t>RV5: TERITORIJAS UN RESURSU EFEKTĪVA APSAIMNIEKOŠANA</t>
  </si>
  <si>
    <t>5.2.1.</t>
  </si>
  <si>
    <t>5.3.1.</t>
  </si>
  <si>
    <t>5.3.2.</t>
  </si>
  <si>
    <t xml:space="preserve">RV8: VIEDA UN ATVĒRTA PĀRVALDĪBA, DROŠĪBA </t>
  </si>
  <si>
    <t>6.1.1.</t>
  </si>
  <si>
    <t>6.2.1.</t>
  </si>
  <si>
    <t>6.2.2.</t>
  </si>
  <si>
    <t>6.1.2.</t>
  </si>
  <si>
    <t>6.1.3.</t>
  </si>
  <si>
    <t>6.3.1.</t>
  </si>
  <si>
    <t>6.3.2.</t>
  </si>
  <si>
    <t>6.3.3.</t>
  </si>
  <si>
    <t>6.3.4.</t>
  </si>
  <si>
    <t>6.3.5.</t>
  </si>
  <si>
    <t>8.1.1.</t>
  </si>
  <si>
    <t>8.1.2.</t>
  </si>
  <si>
    <t>8.1.3.</t>
  </si>
  <si>
    <t>8.1.4.</t>
  </si>
  <si>
    <t>8.1.7.</t>
  </si>
  <si>
    <t>8.3.1.</t>
  </si>
  <si>
    <t>Bērniem nodrošināto vietu skaits, trūkstošo vietu skaits pašvaldības PII</t>
  </si>
  <si>
    <t>Energoefektivitātes paaugstināšanas pasākumi (ēkas sienu un jumta siltināšana, logu, durvju nomaiņa, apgaismojuma nomaiņa)
Energoefektīvu apkures un ventilācijas sistēmu izbūve
Ūdens un kanalizācijas sistēmas sistēmu rekonstrukcija</t>
  </si>
  <si>
    <t>Labiekārtojuma koncepcijas izstrāde
Būvniecības ieceres izstrāde 1.kārtas realizācijai</t>
  </si>
  <si>
    <t>Atpūtas vietas izveidošana (ar soliņiem, grillēšanas vietām, aprīkojumu cilvēkiem ar īpašām vajadzībām (šūpoles, peldēšanas rati) u.c.)</t>
  </si>
  <si>
    <t xml:space="preserve">Atpūtas un piknika vietu izveide upju krastu teritorijās
"Zero Tour" atpūtas vietu labiekārtošana  </t>
  </si>
  <si>
    <r>
      <t xml:space="preserve">Jelgavas Spīdolas Valsts ģimnāzijas infrastruktūras un mācību vides attīstība </t>
    </r>
    <r>
      <rPr>
        <i/>
        <sz val="10"/>
        <rFont val="Tahoma"/>
        <family val="2"/>
      </rPr>
      <t xml:space="preserve"> </t>
    </r>
  </si>
  <si>
    <t>Šis projekts ir iekļauts ZRMP2030 1.red. 7.pielik. kā 'Reģiona nozīmes projekts'.
Atšķiras summas, t.i., ZRMP2030 1.red. ir 50 milj.
(ZRMP2030 priekšlikumus var vēl sniegt līdz 21.11.2021.)</t>
  </si>
  <si>
    <t>RĪCĪBAS VIRZIENS "TERITORIJAS UN RESURSU EFEKTĪVA APSAIMNIEKOŠANA" KOPĀ:</t>
  </si>
  <si>
    <t>RĪCĪBAS VIRZIENS "VIDES KVALITĀTES NODROŠINĀŠANA UN DABAS VĒRTĪBU ILGTSPĒJĪGA APSAIMNIEKOŠANA" KOPĀ:</t>
  </si>
  <si>
    <t>RĪCĪBAS VIRZIENS "KONKURĒTSPĒJĪGA, RADOŠA UN KLIMATNEITRĀLA UZŅĒMĒJDARBĪBA UN INDUSTRIĀLĀ ATTĪSTĪBA" KOPĀ:</t>
  </si>
  <si>
    <t>RĪCĪBAS VIRZIENS "VIEDA UN ATVĒRTA PĀRVALDĪBA, DROŠĪBA" KOPĀ:</t>
  </si>
  <si>
    <t>Dienesta viesnīcas izveide vidējās un profesionālās izglītības pakāpes izglītojamajiem</t>
  </si>
  <si>
    <t>Kārniņu ceļa seguma pārbūve, veloceļa izbūve</t>
  </si>
  <si>
    <t xml:space="preserve">Malkas ceļa divkārtu virsmas apstrāde, t.sk. inženierkomunikāciju aku regulēšana </t>
  </si>
  <si>
    <t>Lediņu ceļa seguma pārbūve, velojoslas izbūve</t>
  </si>
  <si>
    <t xml:space="preserve">Meža ceļa un Šūmaņu ceļa divkārtu virsmas apstrāde, t.sk. inženierkomunikāciju aku regulēšana </t>
  </si>
  <si>
    <t xml:space="preserve">Būriņu ceļa un Bāra ceļa divkārtu virsmas apstrāde, t.sk. inženierkomunikāciju aku regulēšana </t>
  </si>
  <si>
    <t xml:space="preserve">Izvietot Jelgavas valstspilsētas iestādi "Jelgavas sociālo lietu pārvalde" atsevišķā ēkā, kas atbilst sociālo pakalpojumu sniedzēju prasībām un kurā tiek nodrošināta atbilstoša darba vide individuālo konsultāciju sniegšanai, ievērojot konfidencialitāti, vides pieejamību u.c. </t>
  </si>
  <si>
    <t>2024-2029</t>
  </si>
  <si>
    <t>Veselības veicināšanas aktivitātes Jelgavas valstspilsētas iedzīvotājiem, normatīvos noteiktajās jomās un mērķa grupām</t>
  </si>
  <si>
    <t>Atpūtas un piknika vietu izveide upju krastu teritorijās, t.sk. krastu attīrīšana no apauguma, upes posma pļaušana, atpūtas vietas ar soliņiem, pastaigu taciņu izveide u.c.</t>
  </si>
  <si>
    <t>Civilās aizsardzības sistēmas pilnveidošana</t>
  </si>
  <si>
    <t>JVPII "Vārpiņa" teritorijas labiekārtošana, fizisko aktivitāšu laukumu izveide</t>
  </si>
  <si>
    <t xml:space="preserve">JVPII "Ķipari" interaktīvas ārtelpu mācību klases un fizisko aktivitāšu laukumu izveide             </t>
  </si>
  <si>
    <t>2.3., 2.4.</t>
  </si>
  <si>
    <t>VP1, HP1</t>
  </si>
  <si>
    <t>VP2, HP1</t>
  </si>
  <si>
    <t>VP1, VP3</t>
  </si>
  <si>
    <t>VP2, VP3</t>
  </si>
  <si>
    <t>VP1, HP2</t>
  </si>
  <si>
    <t>VP2, HP2</t>
  </si>
  <si>
    <t>VP1, VP3, HP2</t>
  </si>
  <si>
    <t xml:space="preserve">Autotransporta stāvlaukumu izbūve Rūpniecības ielā pie Jelgavas 4.sākumskolas  </t>
  </si>
  <si>
    <t>Velosipēdu stāvvietu parku izbūve pie dzelzceļa stacijām, pašvaldības iestādēm un citviet</t>
  </si>
  <si>
    <t>Būvniecības ieceres dokumentācijas izstrāde
Aktīvās atpūtas, vingrošanas laukuma zonas izbūve Loka maģistrālē 25 (pie jauniešu centra)</t>
  </si>
  <si>
    <t>Transporta un gājēju detekcijas pilnveidošana, izmantojot video detekciju un analītiku 
Pārkāpumu automātiska fiksēšana (sarkanā gaisma, ātrums, smagais transports centrā utt.) un savietošana ar iekšlietu ministrijas informācijas sistēmām</t>
  </si>
  <si>
    <t>Jaunas pieņemšanas kameras, smalko restu, restu šneka un restu nogrābšņu mazgātāja iegāde. Smilšu-tauku ķērāja pārbūve, smilšu mazgātāja uzstādīšana</t>
  </si>
  <si>
    <t>Esošās Dzemdību nodaļas ēkas un ārējo inženiertīklu demontāža</t>
  </si>
  <si>
    <t>Notekūdens attīrīšanas ietaišu (NAI) un Ūdens sagatavošanas ietaišu (ŪSI) elektroenerģijas nodrošināšana ar saules elektroenerģijas paneļiem; LED gaismekļu nomaiņa ŪSI teritorijā; Aerācijas gaisa pūtēju (kompresoru) nomaiņa, automātiski regulējošu vārstu uzstādīšana, frekvenču pārveidotāju nomaiņa, gaisa masas mērītāju aku uzstādīšana NAI</t>
  </si>
  <si>
    <t>Hlorētavas ēkas piebūves izbūve darbnīcai</t>
  </si>
  <si>
    <t>Saimnieciskās kanalizācijas tīklu rekonstrukcija (pašteces kanalizācijas tīkli - 20,9 km; spiedvadi - 5,5 km, KSS - 3 gab.)</t>
  </si>
  <si>
    <t>Ūdensapgādes tīklu rekonstrukcija - 32,6 km</t>
  </si>
  <si>
    <t>Ūdenssaimniecības tīklu paplašināšnana līdz Jelgavas valstspilsētas robežai  (ūdensapgādes tīkli - 49,3 km; kanalizācijas tīkli - 54 km; KSS - 14 gab.)</t>
  </si>
  <si>
    <t>Kempingu un treileru parku attīstībai nepieciešamās inženiertehniskās infrastruktūras (piebraucamie ceļi, inženierkomunikācijas, labiekārtojums u.c.) izbūve</t>
  </si>
  <si>
    <t>Ēkas Skolotāju ielā 8, Jelgavā pārbūve un pieguļošās teritorijas labiekārtošana</t>
  </si>
  <si>
    <t xml:space="preserve">Digitāla Tūrisma informācijas punkta izveide </t>
  </si>
  <si>
    <t>Pašvaldību pirmsskolas izglītības iestāžu infrastruktūras attīstība jaunu vietu izveidei pirmsskolas vecuma bērnu uzņemšanai</t>
  </si>
  <si>
    <t>Viedu risinājumu ieviešana pašvaldību  pakalpojumu nodrošināšanai</t>
  </si>
  <si>
    <t>Dienas centru pakalpojumu pilnveidošanai iegādāts aprikojums personām ar funkcionāliem traucējumiem (datortehnika, datorprogrammas, ar kuru palīdzību iespējams attīstīt kognitīvās funkcijas personām ar funkcionāliem traucējumiem iegāde, palīglīdzekļu, speciāls datorpeles paliktnis, tastatūra, dažādas datorpeles funkcijas aizstājošas pogas, rīki roku funkciju aizvietošanai datora lietošanā, komunikācijas tehnoloģiju komplekts, galdi ar elektroniski regulējamu augstumu, datorkrēsli u.c.)</t>
  </si>
  <si>
    <t>Naktspatversmes infrastruktūras un pakalpojuma kvalitātes uzlabošana (virtuves izbūve, dienas centra bezpajumtniekiem izveide)</t>
  </si>
  <si>
    <t>8.3.1.1.</t>
  </si>
  <si>
    <t>Āra sporta laukuma izveide</t>
  </si>
  <si>
    <t>Psihofiziskās attīstības centra izveide</t>
  </si>
  <si>
    <t>2023-2024</t>
  </si>
  <si>
    <t>E-telpas izveidošana (apmaiņa ar pacientu datiem, dokumentiem, izrakstiem, rezultātiem starp iestādēm Jelgavā un Jelgavas novadā vai Zemgalē, vienots pacientu pieraksts jelgavniekiem Jelgavas un Jelgavas novada ārstniecības iestādēs)
Telemedicīnas risinājums (attālinātā saziņa starp ārstniecības iestādi/speciālistu un pacientu, apmaiņa ar dokumentiem)
Integrācijas platformas attīstība veselības institūcijām</t>
  </si>
  <si>
    <t>Vienotas Zemgales veselības e-telpas izveide</t>
  </si>
  <si>
    <t>2023-2026</t>
  </si>
  <si>
    <t>Zemgales olimpiskā centra infrastruktūras uzlabošana</t>
  </si>
  <si>
    <t>Zemgales olimpiskā centra vieglatlētikas sektoru renovācija.
BMX trases rekonstrukcija.</t>
  </si>
  <si>
    <t>JPPII "Lācītis" teritorijas labiekārtošana</t>
  </si>
  <si>
    <t xml:space="preserve">JPPII "Zemenīte" teritorijas labiekārtošana  </t>
  </si>
  <si>
    <t xml:space="preserve">JVPII “Gaismiņa” saimniecības ēkas pārbūve un ēkai pieguļošās teritorijas labiekārtošana                             </t>
  </si>
  <si>
    <t xml:space="preserve">JVPII "Rotaļa" infrastruktūras uzlabošana un aprīkojuma modernizācija  </t>
  </si>
  <si>
    <t>Jelgavas pamatskolas ""Valdeka"- attīstības centrs" infrastruktūras un mācību vides attīstība</t>
  </si>
  <si>
    <t>2.2.7.</t>
  </si>
  <si>
    <t xml:space="preserve">Ēkas pārbūve, izveidojot pilnvērtīgu un mūsdienu prasībām atbilstošu muzeja krātuvi, ieskaitot artefaktu konservācijas darba telpas </t>
  </si>
  <si>
    <t>Ekspozīciju telpu aprīkošana ar artefaktus saudzējošām vitrīnām, nodrošinot gaismas, temperatūras, mitruma u.c. parametru atbilstību noteikumiem.
Muzeja esošo ekspozīciju modernizēšana un jaunu ekspozīciju izveide</t>
  </si>
  <si>
    <t>Teritorijas pie Jelgavas valstspilsētas autoostas sakārtošana un iekļaušana ekonomiskajā apritē</t>
  </si>
  <si>
    <t>Bioloģiski noārdāmo atkritumu pārstrādes izveide Zemgales reģionālajā atkritumu poligonā “Brakšķi”</t>
  </si>
  <si>
    <t>Nešķirotu atkritumu šķirošanas stacijas modernizācija, papildinot to ar  bioloģiski noārdāmo atkritumu anaerobās fermentācijas iekārtu. Atkritumu pārstrādes jaudas plānotais pieaugums - 17 000 tonnas gadā.</t>
  </si>
  <si>
    <t>Būvniecības ieceres "Teritorijas labiekārtošana Bauskas ielā 18, 1.posms" realizācija
2.posma būvniecības ieceres izstrāde un realizācija</t>
  </si>
  <si>
    <t>Publiskās infrastruktūras (ielas, tilts, inženierkomunikācijas) sakārtošana Bauskas ielas rajonā uzņēmējdarbības attīstībai, investīciju piesaistei un jaunu darba vietu izveidei.</t>
  </si>
  <si>
    <t xml:space="preserve">Būvniecības ieceres dokumentācijas izstrāde.
Teritorijas attīstīšana </t>
  </si>
  <si>
    <t>Hercoga Jēkaba laukuma infrastruktūras attīstība</t>
  </si>
  <si>
    <t xml:space="preserve">JPPII "Sprīdītis" Tērvetes ielā 6 teritorijas labiekārtošana </t>
  </si>
  <si>
    <t>Grants seguma ielu divkārtu virsmas apstrāde, t.sk. inženierkomunikāciju aku regulēšana - Celtnieku iela; Lazdu iela; Gaismas iela; Zāļu iela posmā no Nr.1A līdz Pērnavas ielai; Viestura iela; Šķūņu iela; Pambakaru ceļš;  Malkas ceļš; Vangaļu ceļš; Kūliņu ceļš; Sniega iela; Bebru ceļa posms starp Smilgu un Sniega ielām; Smilšu iela; Kļavu ielas posms no E.Dārziņa līdz Tērvetes ielai; Veidenbauma iela; Vīgriežu iela no Rūpniecības ielas līdz Zirgu ielai; Ziedoņa iela; Veco Strēlnieku iela; Upes iela; Apšu iela; Apiņu iela; Dalbes iela; Saules iela; Baldones iela; Strazdu iela posmā no Rīgas ielas līdz Vecajam ceļam; Aroniju iela; Dārzkopju iela; Avotu iela; Lielupes iela; Riņķa iela; Ausmas iela; Mazais ceļš posmā no Sarmas ielas līdz Dambja ielai; Ceriņu iela; Brigaderes iela; Draudzības iela; Pārslu iela; Lāču iela; Mednieku iela; Viktorijas iela; Aveņu iela; Salnas iela posmā no Ruļļu līdz Platones ielai; Liepājas iela; Sila iela; Sargu iela; Ķeguma iela; Loka iela; Rudzu iela; Strautnieku iela; Būriņu ceļš posmā no Baložu ielas līdz dzelzceļa uzbērumam; Putnu iela; Pogu lauku ceļš; Zālītes iela</t>
  </si>
  <si>
    <t xml:space="preserve">Mobilitātes plāna izstrāde </t>
  </si>
  <si>
    <t>Iegādātas 2 specializētā autotransporta vienības</t>
  </si>
  <si>
    <t>6.2.3.</t>
  </si>
  <si>
    <t xml:space="preserve">Jaunu sociālo mājokļu izveide </t>
  </si>
  <si>
    <t>Fizisko aktivitāšu laukuma ierīkošana
Ārtelpas mācību vides izveide (interaktīvas ārtelpu mācību klase, mākslīgās zāles segums 3 rotaļu laukumos u.c.)</t>
  </si>
  <si>
    <r>
      <rPr>
        <sz val="10"/>
        <color rgb="FF0070C0"/>
        <rFont val="Tahoma"/>
        <family val="2"/>
        <charset val="186"/>
      </rPr>
      <t>2018</t>
    </r>
    <r>
      <rPr>
        <sz val="10"/>
        <rFont val="Tahoma"/>
        <family val="2"/>
        <charset val="186"/>
      </rPr>
      <t>-2023</t>
    </r>
  </si>
  <si>
    <t>Dabas aizsardzības plāna izstrāde dabas liegumam "Lielupes palienas pļavas"</t>
  </si>
  <si>
    <t>Esošās Dzemdību nodaļas ēkas un ārējo inženiertīklu demontāža, pieguļošā Ambulatorā korpusa fasādes un jumta atjaunošana, blakus esošo ēku monitorings, teritorijas sakārtošana</t>
  </si>
  <si>
    <t>Slimnīcas pārbūve, infekcijas slimību un hronisko pacientu aprūpes nodaļas izbūve, teritorijas labiekārtošana</t>
  </si>
  <si>
    <t>3.2.1.</t>
  </si>
  <si>
    <t>Multimodāla satiksmes termināla izveide Jelgavas valstspilsētā, nodrošinot centrālo pasažieru pārsēšanās punktu, izveidojot autostāvvietas un citu pakalpojumu infrastruktūru</t>
  </si>
  <si>
    <t>E-pakalpojumu automatizācija un integrācija ar pašvaldības iekšējām sistēmām (paaugstinot pakalpojumu pieejamību, pilnveidojot iedzīvotāju apkalpošanas kvalitāti, kā arī nodrošinot efektīvāku resursu izmantošanu savu funkciju nodrošināšanai)</t>
  </si>
  <si>
    <t>Jelgavas pilsētas videonovērošanas sistēmas pilnveidošana</t>
  </si>
  <si>
    <t>Sadarbības projekts!</t>
  </si>
  <si>
    <t>Pieslēgšanās iespējas pilsētas komunkācijām, nodrošinot centralizēto ūdensapgādi un notekūdeņu savākšanas un attīrīšanas pakalpojumu</t>
  </si>
  <si>
    <t>Kompleksu pretplūdu pasākumu veikšana Būriņu ceļa rajonā, Jelgavā un novadā</t>
  </si>
  <si>
    <t>Svētes upes gultnes pārtīrīšana no pilsētas robežas (Tērvetes ielā) līdz Dobeles šosejai, kā arī Jelgavas novada teritorijā. Krastu nostiprināšana un rekreācijas vietu izveide</t>
  </si>
  <si>
    <t>Notekūdeņu dūņu lauku izveidošana</t>
  </si>
  <si>
    <t>Novadam</t>
  </si>
  <si>
    <t xml:space="preserve">Plūdu riska un plūdu draudu  kartes izstrāde </t>
  </si>
  <si>
    <t>Bērzu kanalizācijas sūkņu stacijas avārijas izlaides izbūve</t>
  </si>
  <si>
    <t>Automātikas un vadības sistēmas atjaunošana  kanalizācijas sūkņu stacijās</t>
  </si>
  <si>
    <t>Dīzeļģeneratoru iegāde ūdens sagatavošanas ietaisēm, artēziskajām akā, Asteru KSS un Bērzu KSS un piekabes-platformas iegāde dīzeļģeneratoram</t>
  </si>
  <si>
    <t>Ūdenssaimniecības tīklu paplašināšana līdz Jelgavas valstspilsētas robežai</t>
  </si>
  <si>
    <t>2022-2024</t>
  </si>
  <si>
    <t>5.1.4.</t>
  </si>
  <si>
    <t>SIA "JELGAVAS ŪDENS" notekūdens attīrīšanas ietaišu hlorētavas ēkas (sadzīves ēkas ar garāžu) energoefektivitātes paaugstināšana</t>
  </si>
  <si>
    <t>SIA "JELGAVAS ŪDENS" notekūdens attīrīšanas ietaišu noliktavas (metāla angāra) rekonstrukcija</t>
  </si>
  <si>
    <t>SIA "JELGAVAS ŪDENS" mehāniskās darbnīcas ēku telpu kapitālais remonts, energoefektivitātes paaugstināšana</t>
  </si>
  <si>
    <t>Mehāniskās darbnīcas telpu kapitālais remonts, apkures sistēmas rekonstrukcija (individuālo siltumpunktu rekonstrukcija)
AER izmantojošu enerģiju ražojošu iekārtu uzstādīšana
Energoefektivitātes paaugstināšanas pasākumi (jumta siltināšana, logu, durvju nomaiņa, apgaismojuma nomaiņa)</t>
  </si>
  <si>
    <t>Hidrantu nomaiņa (156 gab.)</t>
  </si>
  <si>
    <t>Attīstības labiekārtojuma koncepcijas izstrāde Hercoga Jēkaba laukuma pārbūvei, būvniecības ieceres izstrāde un realizācija</t>
  </si>
  <si>
    <t>Teritorijas pārbūve un bērnu rotaļu laukumi dažādām vecuma grupām un labiekārtojuma ierīkošana (būvniecības ieceres dokumentācijas izstrāde)
Elektroinstalācijas un apgaismojuma kabeļu nomaiņa (būvniecības ieceres dokumentācijas realizācija)</t>
  </si>
  <si>
    <t>Būvniecības ieceres dokumentācijas izstrāde
Pulksteņa pārbūve
Teritorijas labiekārtošana</t>
  </si>
  <si>
    <t>Būvniecības ieceres dokumentācijas izstrāde
Teritorijas labiekārtošana (celiņi, soliņi, apstādījumi u.c.)</t>
  </si>
  <si>
    <t>Esošo gaismekļu ar augstspiediena nātrija gāzizlādes spuldzēm (Na gaismekļu) nomaiņa uz LED gaismekļiem, kas aprīkoti ar viedās apgaismojuma vadības sistēmu
Būvniecības ieceres izstrāde un realizācija ielu apgaismojuma izbūve daudzdzīvokļu namu pagalmos uz pašvaldībai piederošas zemes un ielu posmos, kur notiek intensīva apbūve vai ir jau izveidojušies privātmāju rajoni</t>
  </si>
  <si>
    <t>Būvniecības ieceres dokumentācijas izstrāde
Ielu apgaismojuma pārbūve vai izbūve pie neregulētām gājēju pārejām</t>
  </si>
  <si>
    <t>Teritorijas labiekārtošana (gājēju celiņi, apzaļumošana, teritorijas apgaismošana u.c.)
Fizisko aktivitāšu un ārtelpas zaļās klases izbūve</t>
  </si>
  <si>
    <t>JVPII "Sprīdītis" ēkas  Skolas ielā 2 pārbūve un teritorijas labiekārtošana</t>
  </si>
  <si>
    <t>Ēkas jumta pārbūve. Telpu pārbūve jaunas grupas izveidei - papildus 20 vietas pirmsskolu rindas mazināšanai) (ir būvprojekts!)
Teritorijas Skolas ielā 2 labiekārtošana (apgaismojums, celiņi u.c.)</t>
  </si>
  <si>
    <t>Teritorijas Tērvetes ielā 6 labiekārtošana (apgaismojums, celiņi u.c.)
Fizisko aktivitāšu un ārtelpu mācību laukumu izbūve</t>
  </si>
  <si>
    <t>Ķirurģijas ambulatorās nodaļas pārbūve 
Poliklīnikas ēkas pārbūve (ieejas mezgla un reģistratūras telpu izbūve, pirmā stāva pacientu apkalpošanas zonas paplašināšana, pagraba telpu izbūve, pārvietojot kartiņu arhīvu)</t>
  </si>
  <si>
    <t>Būvniecības ieceres dokumentācijas izstrāde un realizācija (Loka maģistrāle, Depo mikrorajons, Atmodas 98, Kooperatīva iela, Satiksmes iela, Uzvaras ielā 6, Peldu ielā 2, pie Miezītes bibliotēkas u.c.)</t>
  </si>
  <si>
    <t>Būvniecības ieceres dokumentācijas izstrāde
Bērnu rotaļu laukuma pārbūve, aktīvās atpūtas laukuma izbūve (Raiņa parkā, Katoļu iela 7, Satiksmes iela 33, Asteru iela 16, Lielā iela 15A, Puķu iela 1, Vaļņu ielas skvērs, Kooperatīva iela 8, Lielā iela 10, Loka maģistrāle 7A, Garozas iela 36, P.O.Kalpaka 2)</t>
  </si>
  <si>
    <t>Fasādes un logu slēģu krāsojuma atjaunošana Ā.Alunāna memoriālajā muzejā</t>
  </si>
  <si>
    <t>Lietuvas šosejas pārvada pār dzelzceļu pārbūve</t>
  </si>
  <si>
    <t>Būvniecības ieceres dokumentācijas izstrāde
Pārvada pārbūve</t>
  </si>
  <si>
    <t>Būvniecības ieceres dokumentācijas izstrāde
Tilta brauktuves remonts (deformācijas šuvju pārbūve; tilta laiduma, balstu un konusu remonts; tilta margu krāsojuma atjaunošana u.c.)
Gājēju un velosipēdistu drošības uzlabošana</t>
  </si>
  <si>
    <t>Būvniecības ieceres dokumentācijas izstrāde
Tilta brauktuves remonts (deformācijas šuvju pārbūve; tilta plātnes stiegrojums, hidroizolācija un seguma nomaiņa, laiduma, balstu un konusu betona virsmu remonts; tilta margu krāsojuma atjaunošana u.c.)
Gājēju un velosipēdistu drošības uzlabošana</t>
  </si>
  <si>
    <t>Būvniecības ieceres realizācija 2023. gadā
Tilta pārbūve (siju, seguma, margu, atstājot esošos betona balstus).</t>
  </si>
  <si>
    <t>Būvniecības ieceres dokumentācijas izstrāde
Automašīnu numura nolasīšanas iekārtu uzstādīšana uz Dobeles šosejas, Tērvetes ielas, Lietuvas šosejas, Miera ielas, Garozas ielas</t>
  </si>
  <si>
    <t xml:space="preserve">Būvniecības ieceres dokumentācijas izstrāde
Autotransporta stāvlaukumu izbūve Rūpniecības ielā pie Jelgavas 4.sākumskolas </t>
  </si>
  <si>
    <t>Būvniecības ieceres dokumentācijas izstrāde
Autotransporta stāvlaukuma izbūve pie Lielupes labā krasta promenādes pludmales Peldu ielā</t>
  </si>
  <si>
    <t>Būvniecības ieceres dokumentācijas izstrāde
Kalnciema ceļa ietves un veloceļa izbūve posmā no Loka maģistrāles līdz administratīvajai robežai (2,2 km)</t>
  </si>
  <si>
    <t>Būvniecības ieceres dokumentācijas izstrāde
Lietus kanalizācijas kolektora pārbūve Dzirnavu, Savienības un Dzelzceļnieku ielās, ietverot lietus kanalizācijas kolektora atjaunošanu zem dzelzceļa sliedēm starp Savienības un Dzelzceļnieku ielām
Meliorācijas sistēmas uzlabošanas pasākumi Aveņu, Viktorijas, Lāču, E.Veidenbauma un Cīruļu ielās
Lietus kanalizācijas sūkņu stacijas jaudas palielināšana Rūpniecības ielas un P.Oskara Kalpaka ielu krustojumā</t>
  </si>
  <si>
    <t>Būvniecības ieceres dokumentācijas izstrāde
Lietus kanalizācijas kolektora pārbūve P.Oskara Kalpaka, Vaļņu, Pētera, Mātera un Jāņa ielā</t>
  </si>
  <si>
    <t>Būvniecības ieceres dokumentācijas izstrāde
Lietus ūdens savākšanas sistēmu sakārtošana un izveide: 1.līnija, 2.līnija, 3.līnija, 4.līnija, 5.līnija, 6.līnija, Nameja iela, Riekstu ceļš, Meža ceļš, Ganību iela, Ošu ceļš, Ozolu ceļš, Pambakaru ceļš, Bumbieru ceļš, Meldru ceļš</t>
  </si>
  <si>
    <t>Būvniecības ieceres dokumentācijas izstrāde
Lietus ūdens savākšanas sistēmu sakārtošana un izveide: Saulaines iela, Tīreļu iela, Līdumu iela, Druvienas iela, Viršu iela, Mazā viršu iela, Zileņu iela, Dzērveņu iela, Melleņu iela, Starutnieku iela, Vaivaru iela, Līgotāju iela, Vīksnas iela, Sieramuižas iela, Nomales iela, Kreimeņu iela, Zemītes iela (1.2.3.līnijas), Vālodzes iela, Veselības iela, Veldzes iela, Rudzu iela</t>
  </si>
  <si>
    <t>Būvniecības ieceres dokumentācijas izstrāde
Lietus ūdens savākšanas sistēmu sakārtošana un izveide: Vasarnieku iela, Zaļā iela, Tulpju iela, Floras iela, Sapņu iela, Rosmes iela, Sakarnieku iela, Saulītes iela, Indras iela, Īves iela</t>
  </si>
  <si>
    <t>Būvniecības ieceres dokumentācijas izstrāde
Lietus ūdens savākšanas sistēmu sakārtošana un izveide (perspektīvā): Asteru iela, Kūliņu ceļš, Pūra ceļš, Miezītes ceļš, Vangaļu ceļš, Malkas ceļš, Zīles ceļš</t>
  </si>
  <si>
    <t>Būvniecības ieceres dokumentācijas izstrāde
Lietus ūdens savākšanas sistēmu sakārtošana: Zemgaļu iela, Liesmas iela, Malienas iela, Kaimiņu iela, Ciema iela, Bērzaines iela, Baraviku iela, Ielejas iela,Sniedzes iela,  Rītausmas iela, Vētras iela, Senču iela, Blāzmas iela, Stūrīšu iela, Pludmales iela, Amatu iela</t>
  </si>
  <si>
    <t>Būvniecības ieceres dokumentācijas izstrāde
Lietus ūdens savākšanas sistēmu sakārtošana un izveide: Rogu ceļš, Klijēnu ceļš, Kadiķu ceļš, Kļavu iela</t>
  </si>
  <si>
    <t>Būvniecības ieceres dokumentācijas izstrāde
Lietus ūdens savākšanas sistēmu sakārtošana un izveide: Palienas, Papardes, Zvanu, Zirņu, Zaļumu ieas, Augstkalnes iela un īpašumi pie Tērvetes ielas</t>
  </si>
  <si>
    <t>Veselības veicināšana Jelgavā, 2.kārta</t>
  </si>
  <si>
    <t>Smilšu skulptūru parka pārvietošana un nepieciešamās infrastruktūras izbūve</t>
  </si>
  <si>
    <t>1. JELGAVAS VALSTSPILSĒTAS PAŠVALDĪBAS INVESTĪCIJU PROJEKTU IDEJAS</t>
  </si>
  <si>
    <t xml:space="preserve"> RĪCĪBAS VIRZIENU ĪSTENOŠANAI</t>
  </si>
  <si>
    <t>Tehnoloģiju un koprades platformas izveide ZRKAC</t>
  </si>
  <si>
    <t>1.1. RĪCĪBAS VIRZIENS "IZGLĪTĪBA MŪŽA GARUMĀ UN KONKURĒTSPĒJA DARBA TIRGŪ" (RV1)</t>
  </si>
  <si>
    <t>Virtuves un grupu telpu pārbūve un aprīkošana (ir būvprojekts).
Teritorijas labiekārtošana, t.sk. fizisko aktivitāšu un ārtelpu mācību laukumu izbūve (būvprojekts būs 2023.g.)</t>
  </si>
  <si>
    <t>Veļas telpas remonts un ventilācijas sistēmas izbūve, teritorijas labiekārtošana - āra apgaismojuma nomaiņa, rotaļlaukumu aprīkojuma nomaiņa, Aspazijas un Asteru ielas vārtus savienojošā celiņa seguma nomaiņa (bruģēšana) un bērnu ratiņu, velosipēdu novietnes uzstādīšana.</t>
  </si>
  <si>
    <t>Resursefektīvs izglītības piedāvājums</t>
  </si>
  <si>
    <t>1.2. RĪCĪBAS VIRZIENS "VESELĪBAS UN SOCIĀLO PAKALPOJUMU PIEEJAMĪBA, IEDZĪVOTĀJU LABKLĀJĪBA" (RV2)</t>
  </si>
  <si>
    <t>Medicīnas iekārtu aizsardzībai no strāvas pārtraukumiem nepieciešams ģenerators, kā arī papildus - jaudīgi UPS, elektrosadales tīkla pārbūve</t>
  </si>
  <si>
    <t>1.3. RĪCĪBAS VIRZIENS "KONKURĒTSPĒJĪGI PAKALPOJUMI KULTŪRAS, TŪRISMA UN SPORTA JOMĀS" (RV3)</t>
  </si>
  <si>
    <t>3.1.6.</t>
  </si>
  <si>
    <t>SIA "JELGAVAS ŪDENS" ūdenstorņa ēkas piebūvju energoefektivitātes paaugstināšana</t>
  </si>
  <si>
    <t xml:space="preserve">H20 zinību torņa izveide Jelgavā </t>
  </si>
  <si>
    <t>Kultūrvēsturiskā mantojuma saglabāšana un saturiskā piedāvājuma uzlabošana Ģ. Eliasa Jelgavas vēstures un mākslas muzejā</t>
  </si>
  <si>
    <t>1.4. RĪCĪBAS VIRZIENS "MOBILITĀTE UN SASNIEDZAMĪBA" (RV4)</t>
  </si>
  <si>
    <t>RĪCĪBAS VIRZIENS "MOBILITĀTE UN SASNIEDZAMĪBA" KOPĀ:</t>
  </si>
  <si>
    <t>4.2.8.</t>
  </si>
  <si>
    <t xml:space="preserve">Autotransporta stāvvietas izbūve pie SIA "JELGAVAS ŪDENS" </t>
  </si>
  <si>
    <t xml:space="preserve">Autotransporta stāvvietas izbūve Ūdensvada ielā 4 </t>
  </si>
  <si>
    <t>Būvniecības ieceres dokumentācijas izstrāde
Autotransporta stāvlaukuma izveide pie SIA "Optima 1", Raiņa ielā 42</t>
  </si>
  <si>
    <t xml:space="preserve">Būvniecības ieceres dokumentācijas izstrāde
Autotransporta stāvlaukuma izbūve pie pirmsskolas izglītības iestādes "Kamolītis", Meiju ceļā 31 </t>
  </si>
  <si>
    <t>Teritorijas plānojuma funkcionālā zonējuma izmaiņas.
Būvniecības ieceres dokumentācijas izstrāde
Autotransporta stāvlaukuma izbūve pie Jelgavas Cukurfabrikas dzelzsceļa stacijas Pārmiju ielā</t>
  </si>
  <si>
    <t>1.5. RĪCĪBAS VIRZIENS "TERITORIJAS UN RESURSU EFEKTĪVA APSAIMNIEKOŠANA" (RV5)</t>
  </si>
  <si>
    <t>5.1.20.</t>
  </si>
  <si>
    <t>Būvniecības ieceres dokumentācijas izstrāde.
Lietus kanalizācijas kolektora izbūve Ganību, Kazarmes, Blaumaņa un Ausekļa ielās. Meliorācijas sistēmas uzlabošanas pasākumi</t>
  </si>
  <si>
    <t>1.8. RĪCĪBAS VIRZIENS "VIEDA UN ATVĒRTA PĀRVALDĪBA, DROŠĪBA" (RV8)</t>
  </si>
  <si>
    <t>2025-2029</t>
  </si>
  <si>
    <t xml:space="preserve">Sešu rotaļlaukumu aprīkojuma atjaunošana (nolietojušos rotaļierīču nomaiņa) </t>
  </si>
  <si>
    <t>2023-2029</t>
  </si>
  <si>
    <t>Apbedīšanas pakalpojumu attīstība, kapu teritoriju paplašināšana</t>
  </si>
  <si>
    <t>Projekta idejas nosaukums</t>
  </si>
  <si>
    <t>Pretplūdu pasākumu veikšana pilsētas un novada teritorijā</t>
  </si>
  <si>
    <t>Indikatīvais plānotais finansējums, EUR</t>
  </si>
  <si>
    <t>JVPII "Pasaciņa" infrastruktūras un aprīkojuma uzlabošana</t>
  </si>
  <si>
    <t>JVPII " Zīļuks" rotaļlaukumu aprīkojuma modernizācija</t>
  </si>
  <si>
    <t>Energoefektivitātes paaugstināšanas pasākumi (ēkas sienu un jumta siltināšana, logu, durvju nomaiņa, siltummezgla rekonstrukcija, ventilācijas sistēmas rekonstrukcija)</t>
  </si>
  <si>
    <t>Energoefektivitātes paaugstināšanas pasākumi (ēkas sienu siltināšana, siltummezgla rekonstrukcija)</t>
  </si>
  <si>
    <t>5.1.22.</t>
  </si>
  <si>
    <t>5.1.23.</t>
  </si>
  <si>
    <t>Energoefektivitātes paaugstināšanas pasākumi (sienu un jumta siltināšana, logu, durvju nomaiņa, apgaismojuma nomaiņa)
Apkures un ventilācijas sistēmu rekonstrukcija
Ūdens un kanalizācijas sistēmas sistēmu rekonstrukcija
AER izmantojošu enerģiju ražojošu iekārtu uzstādīšana</t>
  </si>
  <si>
    <t>Medicīnas tehnoloģiju iegāde
Liftu nomaiņa
Āra pasažieru lifta izbūve
Dīzeļģeneratora uzstādīšana
Ventilācijas un dzesēšanas sistēmas izbūve</t>
  </si>
  <si>
    <t>Ēkas Mātera ielā 30 energoefektivitātes paaugstināšana, pārbūve un aprīkojuma modernizācija pašvaldības vajadzībām</t>
  </si>
  <si>
    <t>Nodrošināt īslaicīgu (līdz 6 mēnešiem) uzturēšanās dzīvesvietu krīzes situācijā nonākušām ģimenēm vai personām, t.sk. bērniem bāreņiem (Pulkv. O. Kalpaka ielā 9 vai Zirgu ielā 47A)</t>
  </si>
  <si>
    <t>Sensorās istabas attīstīšana, lai veicinātu uztveres motivāciju, intereses, atpūtu, relaksāciju uni izglītības vajadzībām personām ar īpašām vajadzībām. Rehabilitācija bērniem-autistiem. Silto smilšu terapija</t>
  </si>
  <si>
    <t>Būvniecības ieceres dokumentācijas izstrāde
Ielas asfaltbetona seguma pārbūve/izbūve, veicot lietus ūdens kanalizācijas tīklu sakārtošanu, ielu apgaismojuma pārbūvi un citu nepieciešamo inženierkomunikāciju izbūvi/pārbūvi - 1.līnija; 2.līnija no Dobeles šosejas līdz Riekstu ceļam (būvniecības ieceres dokumentācija izstrādāta no Dobeles šosejas līdz 2. līja 8A); 3.līnija no Dobeles šosejas līdz Riekstu ceļam (būvniecības ieceres dokumentācija izstrādāta posmā no Dobeles šosejas līdz 3. līnija 11B); Nameja iela (būvniecības ieceres dokumentācija izstrādāta posmā no 1. līnijas līdz 3. līnijai); Aizsargu iela; Miera iela (būvniecības ieceres dokumentācija izstrādāta); Bauskas iela (būvniecības ieceres dokumentācija izstrādāta); Jēkaba iela posmā no Zirgu ielas līdz Pulkveža Oskara Kalpaka ielai 34A (būvniecības ieceres dokumentācija izstrādāta); Aviācijas iela posmā no Garozas ielas līdz Loka maģistrālei; Platones iela; Viskaļu iela; Vidus iela; Meiju ceļš (būvniecības ieceres dokumentācija izstrādāta posmā no Zvejnieku ielas līdz 1. līnijai - Dome); P.Brieža iela (būvniecības ieceres dokumentācija izstrādāta); Klijēnu ceļš; Tērvetes iela posmā no Rūpniecības ielas līdz Jelgavas robežai; Filozofu iela posmā starp Tērvetes ielu un Kļavu ielu; Lielā iela posmā no Lielupes tilta līdz J.Čakstes bulvārim; Rīgas iela posmā no Lielupes tilta līdz Kalnciema ceļam; Kārniņu ceļš; Kārklu iela; Cukura iela posmā no Rīgas ielas līdz Pļavu ielai; Izstādes iela; Dambja iela posmā no Atmodas ielas līdz Sniega ielai; Puķu iela posmā no Asteru ielas līdz iebrauktuvei uz Dambja ielu; Bērzu ceļš; Celtnieku iela, Saldus iela, Pasta iela posmā no Raiņa ielas līdz Sudrabu Edžus ielai; Blaumaņa iela posmā no Kazarmes ielas līdz Dobeles ielai (būvniecības ieceres dokumentācija izstrādes procesā); Lapskalna iela posmā no Uzvaras ielas līdz Blaumaņa ielai (būvniecības ieceres dokumentācija izstrādes procesā); Elektrības iela;Ganību iela posmā no Dobeles ielas līdz Kazarmes ielai (būvniecības ieceres dokumentācija izstrādes procesā); Kr.Barona iela posmā no Pasta ielas līdz P.Brieža ielai, Māras iela; 5.līnija posmā no Riekstu ceļa līdz Meža ceļam; Meža ceļš; Šūmaņa ceļš; Malkas ceļš; Būriņu ceļš; Sniega iela; Lediņu ceļš</t>
  </si>
  <si>
    <t>Pasta salas teritorijā esošā Smilšu skulptūru parka pārvietošana jaunā vietā, izveidojot to ar ūdens pievadiem, automašīnu stāvvietām, elektrības pieslēgumiem, apgaismojumu, funkcionālu un ainaviski pievilcīgu stacionāro nožogojumu (akmens, augi, zaļās platformas-terases utt.)</t>
  </si>
  <si>
    <t>Attīstīta droša un ilgtspējīga publiskā iekštelpa un ārtelpa, uzlabojot pašvaldības īpašumā esošās ēkas infrastruktūru un publiskās teritorijas vizuālo un fizisko kvalitāti Skolotāju ielā 8, Jelgavā</t>
  </si>
  <si>
    <t>Uzņēmējdarbības attīstībai nepieciešamās inženiertehniskās infrastruktūras izveide Dzirnavu un Bauskas ielā, Jelgavā</t>
  </si>
  <si>
    <t>Jaunas pirmsskolas izglītības iestādes izveide Nameja ielā 30, Jelgavā</t>
  </si>
  <si>
    <t>Teritorijas ap Academia Petrina labiekārtošana
Ēkas cokola pārbūve, pandusa izbūve austrumu fasādē, logu renovācija</t>
  </si>
  <si>
    <t>Lietus ūdens sistēmu sakārtošana un izveide Bērzu ceļam pieguļošās ielas</t>
  </si>
  <si>
    <t>Jaunrades nama "Junda" nometnes "Lediņi" infrastruktūras attīstība</t>
  </si>
  <si>
    <t xml:space="preserve">1. ZRKAC 3.stāva vienkāršota renovācija (300 m2). 
2. Atvērtās digitālās infrastruktūras izveide:
(1) Atvērtās digitālās platformas izveide ar augsta līmeņa informācijas tehnoloģijām izveide (brīvi pieejama iedzīvotājiem speciālistiem, jauniešiem, kur notiek arī dalīšanās ar resursiem). ZRKAC mācību vides pilnveidošana, materiāli tehniskās bāzes uzlabošana, IKT risinājumu ieviešana kvalitatīvai mācību procesa nodrošināšanai.
(2) Multimediālās studijas izveide, lai nodrošinātu mūsdienīgu un kvalitatīvu vietēja un starptautiska līmeņa vērienīgu attālināto pasākumu un konferenču norisi, mācību video filmas un citu digitālu mācību materiālu izstrādi. Foto, video, ierakstu, translācijas iespējas.
3. Koprades telpas izveide Zemgales uzņēmējiem ar multifunkcionālo "zaļo" studiju un jaunākajām tehnoloģijām 
4. Zemgales reģiona STEAM laboratorijas tehniskā nodrošinājuma pilnveide </t>
  </si>
  <si>
    <t>1.7. RĪCĪBAS VIRZIENS "KONKURĒTSPĒJĪGA, RADOŠA UN KLIMATNEITRĀLA UZŅĒMĒJDARBĪBA"</t>
  </si>
  <si>
    <t xml:space="preserve">Ielu un inženiertehniskās infrastruktūras izbūve/pārbūve, publiskās inženiertehniskās infrastruktūras attīstība (transporta infrastruktūra, inženierkomunikāciju pieslēgumi u.c.) energoefektīvas industriālās zonas izveidei bijušā lidlauka un tam pieguļošajās teritorijās: Meiju ceļš posmā no Satiksmes ielas līdz 1.līnijai, Atmodas iela posmā no Dobeles šosejas līdz Lapskalna ielai, Lapskalna iela posmā no Zvejnieku ielas līdz Slokas ielai, Slokas iela posmā no Meiju ceļa līdz Lapskalna ielai. </t>
  </si>
  <si>
    <t>2026-2029</t>
  </si>
  <si>
    <t>Vides mājas "Pietura - Daba" izveide - ēkas pārbūve dabaszinātņu mācību satura apguvei, aprīkošana 
Ēdnīcas ēkas energoefektivitātes paaugstināšana</t>
  </si>
  <si>
    <t>2027-2029</t>
  </si>
  <si>
    <t>Indikatīvais finansējums, EUR</t>
  </si>
  <si>
    <t xml:space="preserve">Kopsumma PERIODĀ </t>
  </si>
  <si>
    <t xml:space="preserve">Ieguldījumi līdz 2022.gadam (ieskaitot) </t>
  </si>
  <si>
    <t xml:space="preserve">Izmaksas
pašvaldības budžetā 2023.gadā </t>
  </si>
  <si>
    <t xml:space="preserve">Plānotais finansējums līdz 2029.g. </t>
  </si>
  <si>
    <t>Uzņēmējdarbības attīstībai nepieciešamās inženiertehniskās infrastruktūras izveide Bauskas ielā, Jelgavā (no Platones tilta līdz Miera ielas aplim)</t>
  </si>
  <si>
    <t>ES finansējums</t>
  </si>
  <si>
    <t xml:space="preserve">Valsts finansējums </t>
  </si>
  <si>
    <t>Pašvaldības finansējums</t>
  </si>
  <si>
    <t xml:space="preserve">Pašvaldības budžets </t>
  </si>
  <si>
    <t>Aizņēmums</t>
  </si>
  <si>
    <t>Atbilstoši Eiropas Parlamenta un Padomes Direktīva (ES) 2019/1161 (2019. gada 20. jūnijs), ar ko groza Direktīvu 2009/33/EK par “tīro” un energoefektīvo autotransporta līdzekļu izmantošanas veicināšanu nosacījumiem, nepieciešama 16 videi draudzīgu bezizmešu autobusu iegāde un saistītās uzlādes infrastruktūras izbūve. Pārējā autoparka atjaunošana ar dīzeļdegvielu darbināmiem autobusiem, lai nepieciešamības gadījumā iesaistītos civilās aizsardzības pasākumos</t>
  </si>
  <si>
    <t xml:space="preserve">1. Būvniecības ieceres dokumentācijas izstrāde.
2. Būvdarbi:
  1.kārta: Esošās ēkas energoefektivitātes paaugstināšana 
  2.kārta: Iekštelpu pārbūve un vides pieejamības nodrošināšana (t.sk. skatītāju zāles balkona izbūve, pagrabstāva remonts, sanitārhigiēnisko labierīcību (WC) izbūve 3.stāvā)
  3.kārta: Jelgavas kultūras nama jaunas piebūves ar pasākumu zāli un mēģinājumu telpām izbūve, skvēra aiz kultūras nama teritorijas labiekārtošana, autostāvvietu izbūve.
3. Aprīkojuma modernizācija, t.sk. Lielās zāles kopējās stacionārās skaņu sistēmas nomaiņa, apgaismojuma sistēmas izveide un inventāra iegāde Mazajā zālē, skatuves apgaismojuma tehnikas iegāde u.c. </t>
  </si>
  <si>
    <t>JVPII "Kamolītis"  infrastruktūras un aprīkojuma modernizācija</t>
  </si>
  <si>
    <t>Cits finansējums</t>
  </si>
  <si>
    <t>Ārējā lifta izbūve
3. stāva kosmētiskais remonts</t>
  </si>
  <si>
    <t>4.3.5.</t>
  </si>
  <si>
    <t xml:space="preserve">Garozas ielas ietves un veloceļa izbūve </t>
  </si>
  <si>
    <t>Reģionāla mobilitātes punkta attīstība Jelgavā</t>
  </si>
  <si>
    <t>Cepļu ielas izbūve uzņēmējdarbības veicināšanai</t>
  </si>
  <si>
    <t>Publiskās infrastruktūras (ielas segums, inženierkomunikācijas) sakārtošana Bauskas ielas no Platones tilta līdz Miera ielas aplim uzņēmējdarbības attīstībai un industriālās teritorijas sasniedzamības nodrošināšanai</t>
  </si>
  <si>
    <t>Publiskās infrastruktūras (ielas segums, inženierkomunikācijas) sakārtošana uzņēmējdarbības attīstībai un industriālās teritorijas sasniedzamības nodrošināšanai</t>
  </si>
  <si>
    <t>2023-2025</t>
  </si>
  <si>
    <t>2024-2026</t>
  </si>
  <si>
    <t>Būvniecības ieceres dokumentācijas izstrāde
Garozas ielas ietves un veloceļa izbūve</t>
  </si>
  <si>
    <t>Būvniecības ieceres dokumentācijas izstrāde
Tērvetes ielas ietves un veloceļa izbūve (3,3 km)</t>
  </si>
  <si>
    <t>SIA "JELGAVAS ŪDENS" noliktavas ēkas energoefektivitātes paaugstināšana</t>
  </si>
  <si>
    <t>SIA "JELGAVAS ŪDENS" notekūdens attīrīšanas ietaišu laboratorijas ēkas energoefektivitātes paaugstināšana</t>
  </si>
  <si>
    <t>SIA "JELGAVAS ŪDENS" ūdenssaimniecības infrastruktūras energoefektivitātes paaugstināšana</t>
  </si>
  <si>
    <t>Mobilitātes plāna izstrāde Jelgavas valstspilsētai sasaistei ar Jelgavas novadu un Pierīgas reģionu, t.sk. atrunājot autotransporta elektrouzlādes vietu tīklu</t>
  </si>
  <si>
    <t>Tādējādi, veidojot Zemgales industriālā parka teritoriju un plānojot mērķtiecīgus ieguldījumus tās attīstībā, tiks radīti vairāki būtiski ilgtermiņa ieguvumi: 
- nodarbinātības pieaugums visā Zemgales reģionā, kas sekmēs pilsētas un reģiona ekonomisko aktivitāti un mazinās sociālo slogu (tiks jaunradītas vismaz 82 jaunas darba vietas, kas veicinās pozitīvas izmaiņas nodarbinātības rādītājos); 
- RIS3 nozaru un profesiju piesaiste, kas sekmēs izglītības un pētniecības jomu attīstību un nodrošinās izglītota darbaspēka izaugsmi gan reģionā, gan Latvijā (tiks nodrošināts augstāks vidējais bruto atalgojums); 
- pieaugoši nodokļu ieņēmumi valsts budžetā, kas, sekmējot salīdzinoši ierobežotas teritorijas vienotu attīstību, var radīt būtisku ieguvumu valsts funkciju finansēšanai;
- komersantu nefinanšu investīciju pieaugums pilsētā (vismaz 21,4 milj. EUR apmērā).
Projekta īstenošana veicinās pilsētas industriālo izaugsmi, konkurētspēju un sasniedzamību, jo tiks sakārtota esošā un izveidota jauna uzņēmējdarbības attīstībai nepieciešamā publiskā tehniskā infrastruktūra: pievedceļi teritorijai, inženierkomunikāciju pieslēgumi.</t>
  </si>
  <si>
    <t>Projektam ir arī vairāki papildinoši, jau AP 2014-2020 Investīciju plāna ietvaros īstenotie un īstenošanā esošie projekti:
- Pirmsskolas izglītības pakalpojuma paplašināšanai ģimeņu ar bērniem piesaistei - projektu idejas Nr.1.1.1., 1.1.2., 1.1.8.;
- Vispārējās izglītības pakalpojuma/ piedāvājuma kvalitātes uzlabošanai - projektu idejas Nr.1.2.1., 1.2.3.;
- Profesionālās izglītības pakalpojuma/ piedāvājuma kvalitātes uzlabošanai darbaspēka kapacitātes stiprināšanai - projektu idejas Nr.1.5.1., 1.5.2., 1.5.3.;
- Darbaspēka kompetences pilnveidei un interešu izglītības pakalpojuma/ piedāvājuma uzlabošanai - projektu idejas Nr.1.6.3., 1.7.2., 6.3., 6.4.4., 6.4.5.;
- Pilsētas un/vai industriālo teritoriju sasniedzamības uzlabošanai, t.sk. attīstot inženierkomunikācijas un nodrošinot apvedceļa un tilta izbūves iespējamību Zemgales industriālā parka sasniedzamību kravu un pasažieru pārvadājumiem un uzņēmējdarbības attīstībai - projektu idejas Nr.4.1.1., 4.3.1. (4.3.1.1., 4.3.1.3., 4.3.1.4., 4.3.1.5., 4.3.1.6., 4.3.1.7.), 6.1.;
- Uzņēmējdarbības veicināšanai un industriālo teritoriju sakārtošanai - projektu idejas Nr.5.9.1., 6.2. (6.2.1., 6.2.2., 6.2.3., 6.2.4., 6.2.8.).
Latvijas Biozinātņu un tehnoloģiju universitāte arī īsteno projektus, kas vērsti uz pētniecības attīstību, īpaši viedo nozaru attīstību - detalizētāk skat. https://www.llu.lv/lv/apstiprinatie-projekti?tips=All&amp;gads=60&amp;nosaukums=&amp;projekta_grupa=All.</t>
  </si>
  <si>
    <t xml:space="preserve">Projektam ir arī vairāki papildinoši plānotie projekti, kas iekļauti AP 2023-2029 Investīciju plānā:
- Pirmsskolas izglītības pakalpojuma paplašināšanai - Jaunas pirmsskolas izglītības iestādes izveide Nameja ielā 30, Jelgavā;  
- Vispārējās izglītības pakalpojuma/ piedāvājuma kvalitātes uzlabošanai - Jelgavas Pārlielupes pamatskolas  infrastruktūras un mācību vides attīstība; Jelgavas Spīdolas Valsts ģimnāzijas infrastruktūras un mācību vides attīstība;  Izglītojamo dienesta viesnīcas izveide;
- Darbaspēka kompetences pilnveidei, digitalizācijas veicināšanai - Tehnoloģiju un koprades platformas izveide ZRKAC;
- Dzīvokļu pieejamības nodrošināšanai jauniem speciālistiem - Īres namu izveide;
- Pilsētas un/vai industriālo teritoriju sasniedzamības uzlabošanai, t.sk. attīstot inženierkomunikācijas un nodrošinot apvedceļa un tilta izbūves iespējamību Zemgales industriālā parka sasniedzamību kravu un pasažieru pārvadājumiem un uzņēmējdarbības attīstībai - Reģionāla mobilitātes punkta attīstība Jelgavā; Lietuvas šosejas pārvada pār dzelzceļu pārbūve; Asfaltbetona seguma ielu sakārtošana; Ziemeļu šķērsojuma - transporta pārvada pār Lielupi un Driksu izbūve; 
- Uzņēmējdarbības veicināšanai un industriālo teritoriju sakārtošanai - Uzņēmējdarbības attīstībai nepieciešamās inženiertehniskās infrastruktūras izveide Dzirnavu un Bauskas ielā, Jelgavā; Zemgales industriālā parka izveides 2.kārta; Upju kravu transporta attīstība Lielupes upes baseinā. </t>
  </si>
  <si>
    <t xml:space="preserve">
</t>
  </si>
  <si>
    <r>
      <t xml:space="preserve">Jelgavas valstspilsētas un Jelgavas novada attīstības programma 2023.-2029. gadam (turpmāk - Programma) ir vidēja termiņa attīstības plānošanas dokuments, kurā noteiktas prioritātes, rīcības virzieni, uzdevumi un aktivitāšu kopums Jelgavas valstspilsētas un Jelgavas novada ilgtspējīgas attīstības stratēģijā laika periodam līdz 2034. gadam (turpmāk - Stratēģija) noteikto stratēģisko uzstādījumu īstenošanai. Stratēģija un Programma ir pirmie kopīgie teritorijas attīstības plānošanas dokumenti Jelgavas valstspilsētai un Jelgavas novadam, kas izstrādāti pēc administratīvi teritoriālās reformas, kuras rezultātā tika apvienoti Jelgavas un Ozolnieku novadi. 
Jelgavas valstspilsētas pašvaldības investīciju plāns ir sagatavots laika periodam lidz 2029. gadam, balstoties uz tematisko darba grupu un jomu speciālistu diskusiju rezultātiem, un sadalīts pa astoņiem rīcības virzieniem, kas izriet no Programmas stratēģiskās daļas.
Investīciju plānā ir iekļauti Jelgavas valstspilsētas plānotie investīiciju projekti, norādīts projektu ideju indikatīvais finansējums, iespējamie finanšu avoti, sasniedzamie rezultāti, atbildīgie par ieviešanu un īstenošanas periods.
Investīciju projekti: 
- liela mēroga budžeta aktivitātes, kuras ir nozīmīgas pilsētas un/vai novada attīstības veicināšanai, kuras īstenojamas noteiktā laikā, vietā un termiņā, kuru kopējās izmaksas plānotas vismaz 50 000 </t>
    </r>
    <r>
      <rPr>
        <i/>
        <sz val="11"/>
        <rFont val="Tahoma"/>
        <family val="2"/>
        <charset val="186"/>
      </rPr>
      <t>euro</t>
    </r>
    <r>
      <rPr>
        <sz val="11"/>
        <rFont val="Tahoma"/>
        <family val="2"/>
        <charset val="186"/>
      </rPr>
      <t>;
- aktivitātes, kuras tiek līdzfinansētas no ārējiem finanšu avotiem (valsts budžets, ES fondi, ārvalstu finanšu instrumenti u.tml.).
Investīciju plāns ir aktualizējams pēc nepieciešamības, bet ne retāk kā vienu reizi gadā.</t>
    </r>
  </si>
  <si>
    <t xml:space="preserve">2. Zemgales industriālā parka attīstība </t>
  </si>
  <si>
    <t>2.1. INDUSTRIĀLĀ PARKA PROJEKTA IDEJAS APRAKSTS:</t>
  </si>
  <si>
    <t>2.1.1. Industriālā parka projekta idejas attīstības pamatojums</t>
  </si>
  <si>
    <r>
      <rPr>
        <b/>
        <sz val="11"/>
        <rFont val="Calibri"/>
        <family val="2"/>
        <charset val="186"/>
      </rPr>
      <t>Ietekme uz pašvaldību mērķu īstenošanu:</t>
    </r>
    <r>
      <rPr>
        <sz val="11"/>
        <rFont val="Calibri"/>
        <family val="2"/>
        <charset val="186"/>
      </rPr>
      <t xml:space="preserve">
Projekts sniegs ieguldījumu Jelgavas valstspilsētas un Jelgavas novada ilgtermiņa attīstības stratēģijā laika periodam līdz 2034. gadam (IAS 2034) un Attīstības programmā 2023.–2029. gadam (AP 2023-2029) noteikto stratēģisko uzstādījumu īstenošanā:
IAS 2034: ZIP attīstība ir viens no būtiskākajiem projektiem, kas veicinās ilgtermiņa prioritātes "Uzņēmumu konkurētspēja un produktivitāte" sasniegšanu, jo tieši ietekmēs gan uzņēmēju konkurētspējas palielināšanos, gan arī produktivitātes palielināšanos, paredzot, ka industriālajā teritorijā nonāks uzņēmumi no viedajām un inovācijās balstītajām nozarēm;
AP 2023–2029: vidējā termiņa prioritātes "Stabila, radoša un ilgtspējīga ekonomika" un sekojošu rīcības virzienu īstenošanu: 
1) RV4 Mobilitāte un sasniedzamība, 
2) RV5 Teritorijas un resursu efektīva apsaimniekošana,  
3) RV7 Konkurētspējīga, radoša un klimatneitrāla uzņēmējdarbība un industriālā attīstība. 
Projekts sniegs ieguldījumu šādu rezultatīvo rādītāju sasniegšanā:
IAS 2034:
- Ekonomiski aktīvo individuālo komersantu un komercsabiedrību skaits uz 1000 iedzīvotājiem (arī AP 2023-2029 rādītājs)
- Darba ņēmēju mēneša vidējā bruto darba samaksa, EUR (arī AP 2023-2029 rādītājs)
- Bezdarba līmenis (arī AP 2023-2029 rādītājs)
- Pievienotā ekonomiskā vērtība (arī AP 2023-2029 rādītājs)
- IKP uz 1 iedzīvotāju (arī AP 2023-2029 rādītājs)
- Darba ņēmēju skaits (pēc darba ņēmēja deklarētās adreses) (arī AP 2023-2029 rādītājs)
Papildus AP 2023-2029 rādītāji:
- Kopējais pašvaldības ielu ar cieto segumu īpatsvars no visām pašvaldības ielām 
- Apgaismojuma līniju garums
- Industriāli attīstīto jauno teritoriju platība
- Ārvalstu tiešo investīciju ieguldījumu kopsumma uz 1000 iedzīvotājiem, EUR.</t>
    </r>
  </si>
  <si>
    <t>2.1.2. Projekta idejas apraksts</t>
  </si>
  <si>
    <r>
      <rPr>
        <b/>
        <sz val="11"/>
        <rFont val="Calibri"/>
        <family val="2"/>
        <charset val="186"/>
      </rPr>
      <t>Pieejamās industriālā parka platības, infrastruktūras, sasniedzamības ar privāto transportu un sabiedrisko transportu raksturojums, attīstības iespējas</t>
    </r>
    <r>
      <rPr>
        <sz val="11"/>
        <rFont val="Calibri"/>
        <family val="2"/>
        <charset val="186"/>
      </rPr>
      <t xml:space="preserve">
Saskaņā ar Jelgavas pilsētas teritorijas plānojumu 2009.-2021. gadam, industriālā parka teritorijas plānotā atļautā izmantošana noteikta - rūpnieciskās apbūves teritorija.  
Patlaban piekļuve  industriālā parka teritorijai iespējama tikai pa Meiju ceļu, braucot caur Jelgavas pilsētas centru, kur ir ierobežota smagā autotransporta satiksme. Piekļuvi gan teritorijai plānots nodrošināt caur Lapskalna ielu, kura pieslēdzas perspektīvajai Atmodas ielai un tālākā nākotnē - perspektīvajam Lielupes Ziemeļu šķērsojumam. Rekonstruējot Atmodas ielu, tiks nodrošināts savienojums ar Dobeles šoseju (maģistrālo ielu) un tālāk - Lietuvas šoseju (pa Rūpniecības ielu), nodrošinot industriālā parka savienojumu ar TEN-T autoceļiem.
Piekļūšana teritorijai ir iespējama ar pilsētas sabiedrisko transportu, izkāpjot tuvākajā pieturā Meiju ceļš, kas ir arī Jelgavas autobusu parka galapunkts. Meiju ceļa pieturā uzsākas un noslēdzas lielākā daļa pilsētā kursējošo maršrutu. Teritorijai tuvākā pietura ir dažu minūšu attālumā no Zemgales industriālā parka teritorijas.
ZIP 1.kārtas infratruktūras attīstības projekta ietvaros plānota tehniskās infrastruktūras attīstība, pārbūvējot ielu segumu, t.sk. izbūvējot ūdensvada un saimnieciskās kanalizācijas tīklus, apgaismojumu, optisko tīklu u.c.:
1) Meiju ceļa posmā no Satiksmes ielas līdz 1.līnijai - ~1010 m garumā;
2) Atmodas ielas posmā no Dobeles šosejas līdz Lapskalna ielai - ~1871 m garumā;
3) Lapskalna ielas posmā no Zvejnieku ielas līdz Slokas ielai - ~567 m garumā;
4) Slokas ielas posmā no Meiju ceļa līdz Lapskalna ielai - ~713 m garumā.</t>
    </r>
  </si>
  <si>
    <r>
      <rPr>
        <b/>
        <sz val="11"/>
        <rFont val="Calibri"/>
        <family val="2"/>
        <charset val="186"/>
      </rPr>
      <t>Pašvaldības līdzšinējās un plānotās darbības industriālā parka pārvaldībai un turpmākai attīstībai, izbūvētās infrastruktūras uzturēšanai</t>
    </r>
    <r>
      <rPr>
        <sz val="11"/>
        <rFont val="Calibri"/>
        <family val="2"/>
        <charset val="186"/>
      </rPr>
      <t xml:space="preserve">
Pašvaldības aktivitātes uzņēmējdarbības veicināšanai un atbalstam: 
- notiek sadarbība ar zinātnes un pētniecības institūcijām, augstskolām, profesionālās izglītības iestādēm;
- tiek veikts izglītojošais, konsultatīvais darbs ar uzņēmējiem - izmantojot Zemgales reģiona Kompetenču attīstības centra Uzņēmējdarbības atbalsta nodaļu (uzņēmēju sadarbības tīkls, inovāciju dienas, semināri, konferences, kontaktbiržas, pieredzes apmaiņas un konsultācijas);
- grantu programma, konkursi uzņēmējiem, mārketinga aktivitātes;
- dalība Jelgavas biznesa inkubatorā iesniegto jauno uzņēmēju pieteikumu izvērtēšanā;
- pilsētas publiskās tehniskās infrastruktūras (ceļi, ielas, inženierkomunikācijas) sakārtošana un attīstība;
- jaunu bērnudārzu izveide, izglītības iestāžu infrastruktūras uzlabošana kvalitatīva un mūsdienīga mācību vides attīstībai;
- plānota īres namu būvniecība kvalificētu speciālistu piesaistei.
Industriālā parka projektu īstenos Jelgavas valstspilsētas pašvaldības iestādes "Centrālā pārvalde" Attīstības un pilsētplānošanas departaments. 
Projekta ietvaros attīstītās publiskās infrastruktūras uzturēšanu nodrošinās un par investoru piesaisti būs atbildīga Jelgavas valstspilsētas pašvaldība.</t>
    </r>
  </si>
  <si>
    <t>2.2.  PROJEKTA IDEJAS MIJIEDARBĪBA AR PAŠVALDĪBAS VEIKTAJĀM / PLĀNOTAJĀM INVESTĪCIJĀM</t>
  </si>
  <si>
    <r>
      <t xml:space="preserve">2.2.1. Industriālā parka projekta ideju papildinošie - pašvaldības </t>
    </r>
    <r>
      <rPr>
        <b/>
        <u/>
        <sz val="11"/>
        <rFont val="Calibri"/>
        <family val="2"/>
        <charset val="186"/>
        <scheme val="minor"/>
      </rPr>
      <t>jau īstenotie un īstenošanā esošie</t>
    </r>
    <r>
      <rPr>
        <b/>
        <sz val="11"/>
        <rFont val="Calibri"/>
        <family val="2"/>
        <charset val="186"/>
        <scheme val="minor"/>
      </rPr>
      <t xml:space="preserve"> projekti</t>
    </r>
  </si>
  <si>
    <r>
      <t xml:space="preserve">2.2.2. Industriālā parka projekta ideju papildinošās pašvaldības </t>
    </r>
    <r>
      <rPr>
        <b/>
        <u/>
        <sz val="11"/>
        <rFont val="Calibri"/>
        <family val="2"/>
        <charset val="186"/>
        <scheme val="minor"/>
      </rPr>
      <t>plānotās</t>
    </r>
    <r>
      <rPr>
        <b/>
        <sz val="11"/>
        <rFont val="Calibri"/>
        <family val="2"/>
        <charset val="186"/>
        <scheme val="minor"/>
      </rPr>
      <t xml:space="preserve"> projektu idejas </t>
    </r>
  </si>
  <si>
    <t>2.3. KARTOGRĀFISKAIS MATERIĀLS</t>
  </si>
  <si>
    <t>3. JELGAVAS VALSTSPILSĒTAS UN JELGAVAS NOVADA PAŠVALDĪBU SADARBĪBAS PROJEKTU IDEJAS</t>
  </si>
  <si>
    <t xml:space="preserve">Kopīgu sociālo pakalpojumu infrastruktūras attīstība </t>
  </si>
  <si>
    <t>Sabiedrībā balstītu sociālo pakalpojumu infrastruktūras izveide Jelgavā - daudzfunkcionāla sociālo pakalpojumu centra attīstība Zirgu ielā 47A, Jelgavā</t>
  </si>
  <si>
    <t>Ģeneratora novietnes izbūve Jelgavas poliklīnikas teritorijā</t>
  </si>
  <si>
    <t>Zemgales industriālā parka attīstība, 1.kārta</t>
  </si>
  <si>
    <t>Zemgales industriālā parka attīstība, 2.kārta</t>
  </si>
  <si>
    <t>Sanācijas darbu programmas realizācija teritorijā Kalnciema ceļā 105B un 109B (Ozolpils)</t>
  </si>
  <si>
    <t>Sanācijas darbu programmas realizācija teritorijā Dobeles šosejā</t>
  </si>
  <si>
    <t>2.2.4.</t>
  </si>
  <si>
    <r>
      <t xml:space="preserve">Izveidoti Jauniešu centri Jelgavas valstspilsētā: Pasta ielā 44, Loka maģistrālē 25 un vēl citās Jelgavas valstspilsētas teritorijās, uzlabotas jauniešu lietderīgā brīvā laika pavadīšanas iespējas pilsētas teritorijās ārpus centra, izveidota uz jauniešu vajadzībām balstīta vide, aprīkota ar nepieciešamo inventāru, mēbelēm utt.    </t>
    </r>
    <r>
      <rPr>
        <b/>
        <sz val="10"/>
        <rFont val="Tahoma"/>
        <family val="2"/>
        <charset val="186"/>
      </rPr>
      <t xml:space="preserve"> </t>
    </r>
  </si>
  <si>
    <t>Jauniešu centru izveide, nodrošinot efektīvu jaunatnes politikas ieviešanu Jelgavas valstspilsētā</t>
  </si>
  <si>
    <t>Izveidots vienots moderns radiosakaru tīkls, kurš izslēdz radiosakaru sarunu nesankcionētu noklausīšanos. Ciparu Radiosakaru tīkls sastāv no mobilām un stacionārām raidstacijām, retranslatoriem, sarunu ierakstu sistēmas, specializētas programmatūras un vadības\kontroles iekārtas</t>
  </si>
  <si>
    <t>2028-2029</t>
  </si>
  <si>
    <t>Publiskās tehniskās infrastruktūras sakārtošana</t>
  </si>
  <si>
    <t>Ielu un inženiertehniskās infrastruktūras izbūve/pārbūve, publiskās inženiertehniskās infrastruktūras sakārtošana (transporta infrastruktūra, inženierkomunikāciju pieslēgumi u.c.) industriālās zonas bijušā lidlauka un tam pieguļošajās teritorijās tālākai attīstībai</t>
  </si>
  <si>
    <t>Dabas vērtību efektīva un ilgtspējīga apsaimniekošana</t>
  </si>
  <si>
    <t xml:space="preserve">Ziemeļu šķērsojuma - transporta pārvada pār Lielupi un Driksu izbūve </t>
  </si>
  <si>
    <t>Teritorijas labiekārtošana
Sporta infrastruktūras izbūve</t>
  </si>
  <si>
    <t>Energoefektivitātes pasākumi, vides pieejamības nodrošināšana
Teritorijas labiekārtošana, aktīvās atpūtas un sporta infrastruktūras izveide</t>
  </si>
  <si>
    <t>Būvprojekta izstrāde
Teritorijas labiekārtošana (ēkas atbalsta sienas, gājēju celiņi, žogs u.c.)</t>
  </si>
  <si>
    <t>Sporta laukuma un stadiona pārbūve, āra vingrošanas trenažieru laukuma izveide
Teritorijas labiekārtošana</t>
  </si>
  <si>
    <t xml:space="preserve">Jelgavas Centra pamatskolas sporta infrastruktūras un ārtelpas attīstība  </t>
  </si>
  <si>
    <t xml:space="preserve">Jaunas pašvaldības pirmsskolas izglītības iestādes izveide Nameja ielā 30, Jelgavā (ar vietām 450 bērniem) </t>
  </si>
  <si>
    <t>Virtuves telpu vienkāršota atjaunošana (t.sk. tehniskās dokumetācijas izstrāde) un aprīkošana 
Teritorijas labiekārtošana
Fizisko aktivitāšu un ārtelpu mācību laukumu izbūve</t>
  </si>
  <si>
    <t>Būvprojekta izstrāde
Bibliotēkas piebūves būvniecība
Sporta infrastruktūras uzlabošana, t.sk. sporta laukuma pārbūve, sporta un valsts aizsardzības mācības fizisko aktivitāšu zonu ierīkošana. 
Teritorijas labiekārtošana (t.sk. lietusūdens novadīšanas sistēmas sakārtošana)</t>
  </si>
  <si>
    <t>Aktīvās atpūtas laukuma izveide Loka maģistrālē 25 (pie jauniešu centra)</t>
  </si>
  <si>
    <t>Jaunu bērnu rotaļu laukumu, aktīvās atpūtas laukumu izveide pilsētas apkaimēs</t>
  </si>
  <si>
    <t xml:space="preserve">Jaunas ūdenssporta un ūdenstūrisma ēkas būvniecība Pilssalas ielā 5, infrastruktūras attīstība Jelgavas bērnu un jauniešu sporta skolas vajadzībām, t.sk. jauna ēlinga būvniecība </t>
  </si>
  <si>
    <t>Bibliotēkas ēkas Akadēmijas ielā 26  3. un 4.stāva telpu pārbūve un aprīkošana (mēbeles, tehnoloģijas u.c.). 
Bibliotēkas koka logu nomaiņa 3.stāvā, apgaismojuma modernizācija</t>
  </si>
  <si>
    <t>Interaktīva - digitāla tūrisma informācijas punkta izveide pie Jelgavas dzelzceļa stacijas un tā darbībai nepieciešamās inženiertehniskās infrastruktūras izbūve</t>
  </si>
  <si>
    <t xml:space="preserve">SIA "JELGAVAS ŪDENS" ūdenstorņa ēkas energoefektivitātes paaugstināšana, pārbūve un aprīkošana mūsdienīga ūdens muzeja - zinātnes centra un jauna tūrisma objekta izveidei </t>
  </si>
  <si>
    <t>Ģ. Eliasa Jelgavas vēstures un mākslas muzeja krātuves attīstība Raiņa ielā 6</t>
  </si>
  <si>
    <t>Tehniskās dokumentācijas izstrāde
Jauna tilta pār Lielupi un Driksu (no Lapskalna ielas līdz Kalnciema ceļam) ar pievadceļiem izbūve, kas ir daļa no Ziemeļu šķērsojuma funkcionēšanai nepieciešamās transporta infrastruktūras izbūves integrētai Jelgavas satiksmes infrastruktūras sasaistei ar TEN-T tīklu un pilsētas centra atslogošanai no intensīvas satiksmes plūsmas</t>
  </si>
  <si>
    <t>Kalnciema ceļa ietves un veloceļa izbūve posmā no Loka maģistrāles līdz pilsētas administratīvajai robežai</t>
  </si>
  <si>
    <t>2025-2026</t>
  </si>
  <si>
    <t>Būvniecības ieceres dokumentācijas izstrāde
Velosipēdu stāvvietu parku izbūve pie dzelzceļa stacijām, pašvaldības iestādēm un citviet (slēgta tipa, lai velosipēdus var droši novietot gan ziemā, gan vasarā)</t>
  </si>
  <si>
    <t xml:space="preserve">Jaunu īres namu izveide </t>
  </si>
  <si>
    <t>Izbūvēti īres dzīvokļi kvalificētu speciālistu piesaistei</t>
  </si>
  <si>
    <t>Vides kvalitātes uzlabošana</t>
  </si>
  <si>
    <t xml:space="preserve">Dabas aizsardzības plāna izstrāde (aktualizācija) Natura 2000 teritorijai - dabas liegumam "Lielupes palienas pļavas" </t>
  </si>
  <si>
    <t>Izpēte, upju ceļa izveide savienojumam ar Rīgas ostu</t>
  </si>
  <si>
    <r>
      <rPr>
        <b/>
        <sz val="11"/>
        <rFont val="Calibri"/>
        <family val="2"/>
        <charset val="186"/>
      </rPr>
      <t>Vispārīgs apraksts:</t>
    </r>
    <r>
      <rPr>
        <sz val="11"/>
        <rFont val="Calibri"/>
        <family val="2"/>
        <charset val="186"/>
      </rPr>
      <t xml:space="preserve">
Zemgales industriālā parka (turpmāk - ZIP) attīstība plānota Jelgavas valstspilsētas Ziemeļrietumu rūpnieciskajā rajonā - bijušā lidlauka teritorijā   ~200 ha platībā.  ZIP attīstība paredzēta vairākās kārtās, kā pirmo attīstot Meiju ceļam, Slokas ielai un Lapskalna ielai pieguļošās  teritorijas apmēram 50 ha platībā. Sakārtojot publisko infrastruktūru, tiks radīti priekšnosacījumi privāto investīciju piesaistei ZIP, veicinot jaunu viedās specializācijas uzņēmumu izvietošanu un jaunu darba vietu radīšanu.
Kā prioritāras ZIP viedās nozares plānotas: 1) zināšanu ietilpīga bioekonomika, 2) viedā enerģētika, 3) informācijas un komunikāciju tehnoloģijas, 4) viedie materiāli, tehnoloģijas un inženiersistēmas, ņemot vērā Latvijas Biozinātņu un tehnoloģiju universitātes, kas ir nozīmīga pētniecības institūcija šajās RIS3 jomās, potenciālu.
Detalizētāks ZIP attīstības izklāsts pieejams ZIP attīstības stratēģijā laika periodam līdz 2029.gadam (apstiprināta ar Jelgavas valstspilsētas pašvaldības domes 2023. gada 27. aprīļa lēmumu Nr. __).
</t>
    </r>
  </si>
  <si>
    <t>JELGAVAS VALSTSPILSĒTAS UN JELGAVAS NOVADA ATTĪSTĪBAS PROGRAMMA 
2023.-2029. GADAM</t>
  </si>
  <si>
    <t>Sociālie pakalpojumi un infrastruktūra</t>
  </si>
  <si>
    <t>Veselības aprūpes pakalpojumi un infrastruktūra, veselības veicināšana</t>
  </si>
  <si>
    <t>Infrastruktūras attīstība SIA "Jelgavas pilsētas slimnīca"</t>
  </si>
  <si>
    <t>Sporta un tā infrastruktūras attīstība</t>
  </si>
  <si>
    <t>Kultūras un tūrisma piedāvājuma un infrastruktūras attīstība</t>
  </si>
  <si>
    <t>Satiksmes drošības un mierināšanas risinājumi</t>
  </si>
  <si>
    <t>Gājēju, velo un mazjaudas transportlīdzekļu infrastruktūra</t>
  </si>
  <si>
    <t xml:space="preserve"> Ilgtspējīga mobilitāte un sabiedriskā transporta sistēma</t>
  </si>
  <si>
    <t>Autoceļu, ielu, tiltu un satiksmes pārvadu attīstība</t>
  </si>
  <si>
    <t>Uzņēmējdarbības infrastruktūras attīstība</t>
  </si>
  <si>
    <t>Pašvaldības pakalpojumu attīstība</t>
  </si>
  <si>
    <t>Jaunatnes politikas ieviešana</t>
  </si>
  <si>
    <t>Civilās aizsardzības sistēmas un drošības sistēmas attīstība</t>
  </si>
  <si>
    <t>Plānotās aktivitātes Jelgavas valstspilsētā</t>
  </si>
  <si>
    <t>Projekta Nr. Jelgavas valstspilsētas investīciju plānā</t>
  </si>
  <si>
    <t>Plānotās aktivitātes Jelgavas novadā</t>
  </si>
  <si>
    <t>Jaunas ēkas būvniecība vai esošas PII ēkas pārbūve Jelgavas valstspilsētā, pielāgojot to pirmsskolas izglītības pakalpojuma sniegšanai</t>
  </si>
  <si>
    <t>Bērnudārzu būvniecība Ozolniekos - Aizupē (pie skolas), kas varētu uzņemt arī pilsētā deklarētos bērnus</t>
  </si>
  <si>
    <t>Rekonstruēt un labiekārtot ēku dienesta viesnīcas funkcijai Jelgavas valstspilsētas teritorijā</t>
  </si>
  <si>
    <t>Aktivitāšu nav
Jelgavas izglītības piedāvājums būtu sasniedzams arī novada bērniem, novada Izglītības pārvalde atbalsta dienesta viesnīcas izveidi</t>
  </si>
  <si>
    <t>Sociālo pakalpojumu atīstība, izbūvējot atbilstošu infrastruktūru - senioru māju (Eleja, Ozolnieki)</t>
  </si>
  <si>
    <t>Mobilitātes plāna izstrāde Jelgavas valstspilsētai sasaistei ar Jelgavas novadu un Pierīgas reģionu, t.sk. atrunājot autotransporta elektrouzlādes vietu tīklu un veloinfrastruktūras tīklu</t>
  </si>
  <si>
    <t xml:space="preserve">Klijēnu ceļa asfaltbetona seguma izbūve, ietves, veloceļa un apgaismojuma izbūve </t>
  </si>
  <si>
    <t xml:space="preserve">Klijēnu ceļa posmā no Kalnciemu ceļa līdz Rīgas ielai ielas asfaltbetona seguma izbūve, ietves un veloceļa un apgaismojuma izbūve </t>
  </si>
  <si>
    <t>Sociālo pakalpojumu (naktspatversmes, atskurbtuves) infrastruktūras attīstība</t>
  </si>
  <si>
    <t>Veloceliņa izbūve no pilsētas administratīvās teritorijas zīmes līdz pagriezienam uz Jēkabniekiem (Vilces iela), novada teritorijā posma garums līdz Vidus ielai ~450m, gar LVC P95 Jelgava - Tērvete - Lietuvas robeža (sadarbībā ar LVC un SM)</t>
  </si>
  <si>
    <t>Kalnciema ceļa ietves un veloceļa izbūve</t>
  </si>
  <si>
    <t>Veloceliņa izbūve līdz Vīoliņu ciemam sadarbībā ar SM/LVC (2,7 km)</t>
  </si>
  <si>
    <t>4.1.8.</t>
  </si>
  <si>
    <t>4.1.9.</t>
  </si>
  <si>
    <t>4.1.10.</t>
  </si>
  <si>
    <t>4.1.11.</t>
  </si>
  <si>
    <t>4.1.12.</t>
  </si>
  <si>
    <t>Īsākais apvedceļš no Ozolnieku puses uz Kalnciemu - īsākais ceļš uz A9 Rīgas - Liepājas šoseju (sadarbība LVC/SM)</t>
  </si>
  <si>
    <t>Lediņu ceļa asfaltbetona seguma pārbūve, velojoslas izbūve pilsētas teritorijā</t>
  </si>
  <si>
    <t>Kārniņu ceļa asfaltbetona seguma pārbūve, velojoslas izbūve pilsētas teritorijā</t>
  </si>
  <si>
    <t>Lediņu ceļš (450 m) novada teritorijā
Mežciems tiek savienots ar pilsētu
Var pakāpeniski veikt Mežciema ielu seguma uzlabošanas pasākumus</t>
  </si>
  <si>
    <t>Novada teritorijā Kārniņu ciemā ielas ar grants segumu (1,584 km) seguma maiņa</t>
  </si>
  <si>
    <t xml:space="preserve">Malkas ceļa grants seguma divkārtu virsmas apstrāde, t.sk. inženierkomunikāciju aku regulēšana </t>
  </si>
  <si>
    <t>Būriņu ceļa līdz Svētes upes tiltam grants seguma maiņa</t>
  </si>
  <si>
    <t xml:space="preserve">Meža ceļa un Šūmaņu ceļa grants seguma divkārtu virsmas apstrāde, t.sk. inženierkomunikāciju aku regulēšana </t>
  </si>
  <si>
    <t>Līvbērzes pagastā, Vārpā, Dzintaru ielas (280m) un Ceriņu ielas (680m) seguma maiņa</t>
  </si>
  <si>
    <t xml:space="preserve">Būriņu ceļa un Bāra ceļa grants seguma divkārtu virsmas apstrāde, t.sk. inženierkomunikāciju aku regulēšana </t>
  </si>
  <si>
    <t>Būriņu ceļa grants seguma maiņa</t>
  </si>
  <si>
    <t>Garozas ielas ietves un veloceļa izbūve</t>
  </si>
  <si>
    <t>Garozas ielas ietves un veloceļa izbūve posmā no Garozas iela 111 līdz administratīvajai robežai (0,68 km)</t>
  </si>
  <si>
    <t xml:space="preserve">Garozas ielas ietves un veloceļa izbūve no Jelgavas līdz Ānei, turpmāk līdz Tetelei </t>
  </si>
  <si>
    <t>Ūdenssaimniecības attīstība Viesturciema un Tušķu ciemos</t>
  </si>
  <si>
    <t>Meliorācijas sistēmas uzlabošana Būriņu ceļa rajonā (no pilsētas robežas pa Būriņu ceļu līdz Tušķiem)</t>
  </si>
  <si>
    <t>Svētes upes gultnes pārtīrīšana, krastu erozijas novēršana un caurplūdes atjaunošana novada teritorijā</t>
  </si>
  <si>
    <t>Notekūdeņu dūņu apsaimniekošana novada un pilsētas teritorijā. Notekūdeņu dūņu apsaimniekošanas stratēģija 2022.-2027.gadam</t>
  </si>
  <si>
    <t xml:space="preserve">Atpūtas un piknika vietu izveide - Svētes upe, Iecavas upe, Lielupes upe </t>
  </si>
  <si>
    <t>6.1.2., 6.1.3.</t>
  </si>
  <si>
    <t>Baložu kapu paplašināšana novada teritorijā</t>
  </si>
  <si>
    <t>Meža kapu paplašināšana
Jaunas kapsētas izveide Zālītes ielā I kārta</t>
  </si>
  <si>
    <t>5.2.1., 5.2.2.</t>
  </si>
  <si>
    <t>5.1.8., 5.1.9.</t>
  </si>
  <si>
    <t>Plūdu riska un plūdu draudu kartes izstrāde - iespējamo plūdu postījumu vietu un plūdu riska kartes izstrāde, regulāra aktualizācija</t>
  </si>
  <si>
    <t>Civilās aizsardzības sistēmas pilnveidošana - uzlabot agrīnās brīdināšanas un prognozēšanas sistēmas, t.sk. novada teritorijā</t>
  </si>
  <si>
    <t>8.4.3., 8.4.4.</t>
  </si>
  <si>
    <t>Uzlabot pašvaldības funkciju ietvaros sniegto pakalpojumu kvalitāti, lai samazinātu pašvaldību izmaksas par pakalpojumu sniegšanu un modernizētu to sniegšanas veidu</t>
  </si>
  <si>
    <t>1.6. RĪCĪBAS VIRZIENS "VIDES KVALITĀTES UZLABOŠANA UN DABAS VĒRTĪBU ILGTSPĒJĪGA APSAIMNIEKOŠANA" (RV6)</t>
  </si>
  <si>
    <t xml:space="preserve">RV6: VIDES KVALITĀTES UZLABOŠANA UN DABAS VĒRTĪBU ILGTSPĒJĪGA APSAIMNIEKOŠANA </t>
  </si>
  <si>
    <t>RV1</t>
  </si>
  <si>
    <t>Atbilstība rīcības virzieniem</t>
  </si>
  <si>
    <t>Finansējums dabai/videi, kopā EUR</t>
  </si>
  <si>
    <t>Finansējums cilvēkvidei, EUR</t>
  </si>
  <si>
    <t>Finansējums dabasvidei, EUR</t>
  </si>
  <si>
    <t>Finansē-jums gaisam, EUR</t>
  </si>
  <si>
    <t>Finansējums klimatam, EUR</t>
  </si>
  <si>
    <t>Finansējums dabasvidei (EUR)</t>
  </si>
  <si>
    <t>Finansējums klimatam (EUR)</t>
  </si>
  <si>
    <t>RV2</t>
  </si>
  <si>
    <t>RV3</t>
  </si>
  <si>
    <t>RV4</t>
  </si>
  <si>
    <t>Finansējums cilvēkvidei (EUR)</t>
  </si>
  <si>
    <t>Finansējums dabas aiz-sardzībai, EUR</t>
  </si>
  <si>
    <t>Finansējums dabisko ūdeņu kvalitātei (EUR)</t>
  </si>
  <si>
    <t>Finansējums dabisko ūdeņu kvalitātei, EUR</t>
  </si>
  <si>
    <t>Finansējums atkritumu samazināšanai (EUR)</t>
  </si>
  <si>
    <t>Finansējums at-kritumu samazi-nāšanai, EUR</t>
  </si>
  <si>
    <t>RV5</t>
  </si>
  <si>
    <t>RV6</t>
  </si>
  <si>
    <t>Finansējums dabas aizsardzībai (EUR)</t>
  </si>
  <si>
    <t>VP2, VP3, HP2</t>
  </si>
  <si>
    <t>RV5, RV7</t>
  </si>
  <si>
    <t>Finansējums dabasvidei (gaiss) (EUR)</t>
  </si>
  <si>
    <t>RV8</t>
  </si>
  <si>
    <t>%</t>
  </si>
  <si>
    <t>1.2.1.</t>
  </si>
  <si>
    <t>1.2.2.</t>
  </si>
  <si>
    <t>1.2.3.</t>
  </si>
  <si>
    <t>1.2.4.</t>
  </si>
  <si>
    <t>1.2.5.</t>
  </si>
  <si>
    <t>1.2.8.</t>
  </si>
  <si>
    <t>1.2.6.</t>
  </si>
  <si>
    <t>1.2.7.</t>
  </si>
  <si>
    <t>Izglītības iestāžu iekšējo un ārējo IKT tīklu attīstība un IKT aprīkojuma modernizācija</t>
  </si>
  <si>
    <t>1.3.1.</t>
  </si>
  <si>
    <t>1.4.2.</t>
  </si>
  <si>
    <t>1.4.3.</t>
  </si>
  <si>
    <t>Mājokļu vides pieejamības nodrošināšana cilvēkiem ar invaliditāti Jelgavas valstspilsētā</t>
  </si>
  <si>
    <t>2.1.2.</t>
  </si>
  <si>
    <t>2.1.3.</t>
  </si>
  <si>
    <t>2.1.4.</t>
  </si>
  <si>
    <t>2.1.5.</t>
  </si>
  <si>
    <t>2.1.6.</t>
  </si>
  <si>
    <t>2.1.7.</t>
  </si>
  <si>
    <t>2.1.8.</t>
  </si>
  <si>
    <t>2.2.8.</t>
  </si>
  <si>
    <t>2.2.9.</t>
  </si>
  <si>
    <t>3.1.4.</t>
  </si>
  <si>
    <t>Jelgavas bērnu un jauniešu sporta skolas infrastruktūras attīstība</t>
  </si>
  <si>
    <t>3.1.7.</t>
  </si>
  <si>
    <t>3.1.8.</t>
  </si>
  <si>
    <t>3.1.9.</t>
  </si>
  <si>
    <t>Jelgavas sporta halles infrastruktūras uzlabošana</t>
  </si>
  <si>
    <t>Vieglatlētikas sektora renovācija, ģērbtuvju sakārtošana (hidroizolācijas nodrošināšana) un sporta halles fasādes atjaunošana, noliktavas izveidošana.</t>
  </si>
  <si>
    <t>2024-2025</t>
  </si>
  <si>
    <t>Teritorijas labiekārtošana (žogs, braucamais ceļš, gājēju celiņi u.c.)
Siltumtrases sakārtošana
Bērnu rotaļu laukumu pārbūve</t>
  </si>
  <si>
    <t>Saimniecības ēkas pārbūve (skursteņa demontāža, telpu remonts, komunikāciju pārbūve, energoefektivitātes pasākumi u.c.), aprīkošana</t>
  </si>
  <si>
    <t>Būvprojekta izstrāde
Ēkas kompleksa pārbūve, ergonomiskas mācību vides izveidošana, sporta infrastruktūras attīstība, teritorijas labiekārtošana</t>
  </si>
  <si>
    <t>Būvprojekta izstrāde
Ēkas pārbūve, ergonomiskas mācību vides izveidošana, sporta infrastruktūras attīstība, teritorijas labiekārtošana</t>
  </si>
  <si>
    <t>Izglītības centra Jelgavas Tehnoloģiju vidusskolā infrastruktūras un materiāli tehniskās bāzes pilnveide (t.sk. IKT risinājumi)
Izglītības programmu izstrāde un īstenošana digitālās kompetences attīstīšanai bērniem un jauniešiem</t>
  </si>
  <si>
    <t>Būvprojekta izstrāde
Dienesta viesnīcas izveide Jelgavā valstspilsētas un Jelgavas novada pašvaldību vispārizglītojošās un profesionālās izglītības iestāžu izglītojamajiem</t>
  </si>
  <si>
    <t xml:space="preserve">Izglītības iestāžu pieslēgšana pašvaldības optiskajam tīklam un to lokālo tīiklu un administrācijai nepieciešamo IT resursu attīstīšana projekta "Dators ikvienam bērnam" sekmīgai ieviešanai izglītības iestādēs (skolās), kā arī IT pakalpojumu centralizācijai, kas perspektīvā samazinātu IT pakalpojumu uzturēšanas izdevumus un uzlabotu informācijas aprites drošību skolās. IKT aprīkojuma modernizācija </t>
  </si>
  <si>
    <t>Telpu pārbūve ēkā Pulkveža O. Kalpaka ielā 9, Jelgavā sociālo dzīvokļu attīstībai un mājokļa pieejamības nodrošināšanai sociāli mazaizsargātām personām</t>
  </si>
  <si>
    <t>Mājokļa pielāgošana 10 personām ar invaliditāti un pārvietošanās traucējumiem, lai uzlabotu viņu dzīves kvalitāti, piekļuvi nodarbinātībai un pakalpojumiem</t>
  </si>
  <si>
    <t>Ēkas Zirgu ielā 47A pārbūve, siltināšana, aprīkošana, attīstot par daudzfunkcionālu sociālo pakalpojumu centru. 
(Īstenošana ERAF projektu "Sabiedrībā balstītu sociālo pakalpojumu infrastruktūras izveide Jelgavā" un "Daudzfunkcionālā sociālo pakalpojumu centra ēkas Zirgu ielā 47A, Jelgavā energoefektivitātes paaugstināšana" ietvaros)</t>
  </si>
  <si>
    <t>Jauna ēlinga, ātrumlaivu novietnes, remontdarbnīcas, palīgtelpu būvniecība, apkārtējās teritorijas labiekārtošana Pilssalā Jelgavas bērnu un jauniešu sporta skolas infrastruktūras attīstībai</t>
  </si>
  <si>
    <t>3.2.3.</t>
  </si>
  <si>
    <t>3.2.4.</t>
  </si>
  <si>
    <t>3.2.5.</t>
  </si>
  <si>
    <t>3.2.6.</t>
  </si>
  <si>
    <t>3.2.7.</t>
  </si>
  <si>
    <t>3.2.8.</t>
  </si>
  <si>
    <t>3.2.9.</t>
  </si>
  <si>
    <t>3.2.10.</t>
  </si>
  <si>
    <t>3.2.11.</t>
  </si>
  <si>
    <t>Jelgavas valstspilsētas un Jelgavas novada iedzīvotājiem kopīgi izmantojamās transporta infrastruktūras attīstība</t>
  </si>
  <si>
    <t xml:space="preserve">Klijēnu ceļa asfaltbetona seguma izbūve, ietves, veloceļa un apgaismojuma izbūve; Lediņu ceļa seguma pārbūve, velojoslas izbūve; Kārniņu ceļa seguma pārbūve, veloceļa izbūve; Malkas ceļa divkārtu virsmas apstrāde vai asfaltēšana, t.sk. inženierkomunikāciju aku regulēšana; Meža ceļa un Šūmaņu ceļa divkārtu virsmas apstrāde vai asfaltēšana, t.sk. inženierkomunikāciju aku regulēšana 
</t>
  </si>
  <si>
    <t>Būvniecības ieceres dokumentācijas izstrāde
Nozīmīgāko pieturvietu aprīkošana ar elektronisko informācijas attēlošanu par sabiedriskā transporta atiešanas un pienākšanas laikiem
Sabiedriskā transporta pieturvietu infrastruktūras uzlabošana, platformu atjaunošana, pārbūve, nojumju uzstādīšana un atjaunošana</t>
  </si>
  <si>
    <t>4.4.3.</t>
  </si>
  <si>
    <t>4.4.4.</t>
  </si>
  <si>
    <t>5.4.1.</t>
  </si>
  <si>
    <t>5.4.2.</t>
  </si>
  <si>
    <t>5.4.3.</t>
  </si>
  <si>
    <t>Teritorijas Pasta ielas un Sudrabu Edžus ielas krustojumā labiekārtošana</t>
  </si>
  <si>
    <t>5.4.4.</t>
  </si>
  <si>
    <t>5.4.5.</t>
  </si>
  <si>
    <t>Pilssalas ielas degradētās teritorijas sakārtošana</t>
  </si>
  <si>
    <t>Publiskās vides infrastruktūras uzlabošana</t>
  </si>
  <si>
    <t>5.5.1.</t>
  </si>
  <si>
    <t>5.5.2.</t>
  </si>
  <si>
    <t>5.6.1.</t>
  </si>
  <si>
    <t>5.6.2.-5.6.3.</t>
  </si>
  <si>
    <t xml:space="preserve">Būvniecības ieceres dokumentācijas izstrāde
Iekšpagalmu teritoriju labiekārtošana (autostāvvietas, gājēju celiņi, rotaļu un aktīvās atpūtas laukumi, apgaismojums, apstādījumi, velorūmes u.c.) "Būvniecības ieceres dokumentācijas izstrāde
Iekšpagalmu ielu, kas atrodas uz pašvaldības īpašumā esošas zemes, asfaltbetona seguma atjaunošana, t.sk. lietus ūdens novades sistēmas sakārtošana"
</t>
  </si>
  <si>
    <t>5.6.4.</t>
  </si>
  <si>
    <t>VP1, VP2, HP2</t>
  </si>
  <si>
    <t>Svētes upes gultnes pārtīrīšana, krastu erozijas novēršana un caurplūdes atjaunošana, kompleksu pretplūdu pasākumu veikšana Tērvetes ielas rajonā Jelgavas valstspilsētas teritorijā</t>
  </si>
  <si>
    <t>Būvniecības ieceres dokumentācijas izstrāde
Svētes upes gultnes pārtīrīšana no pilsētas robežas (Tērvetes ielā) līdz Dobeles šosejai, krastu nostiprināšana, rekreācijas pieejamības veicināšanas pasākumi
Meliorācijas sistēmas uzlabošana Tērvetes ielas rajonā (no pilsētas robežas līdz Baložu ielai) un Būriņu ceļa rajonā (no pilsētas robežas pa Būriņu ceļu līdz Tušķiem)
Pretplūdu pasākumu veikšana</t>
  </si>
  <si>
    <t>6.4.1.</t>
  </si>
  <si>
    <t>6.4.2.</t>
  </si>
  <si>
    <t>6.4.3.</t>
  </si>
  <si>
    <t>6.4.4.</t>
  </si>
  <si>
    <t>6.4.5.</t>
  </si>
  <si>
    <t>6.4.6.</t>
  </si>
  <si>
    <t>6.4.7.</t>
  </si>
  <si>
    <t>7.1.1.</t>
  </si>
  <si>
    <t>7.1.2.</t>
  </si>
  <si>
    <t>7.1.3.</t>
  </si>
  <si>
    <t>7.1.4.</t>
  </si>
  <si>
    <t>7.1.5.</t>
  </si>
  <si>
    <t>7.1.6.</t>
  </si>
  <si>
    <t>7.1.7.</t>
  </si>
  <si>
    <t>7.1.8.</t>
  </si>
  <si>
    <t xml:space="preserve">Pašvaldības datu centru (DC1 un DC2) novecojušo virtuālo serveru resursu nomaiņa, nodrošinot DC1 un DC2 savstarpējop rezervēšanos avārijas gadījumā. Serveru jaudu palielināšana, lai nodrošinātu augošo pieprasījumu pēc centralizētiem pakalpojumiem (dokumentu vadība, grāmatvedība, video novērošana, IP telefonija). DC2  Nutanix ir ieviests 2022.g., bet DC1 nav, kas ietekmē informācijas aprites drošību pašvaldībā un IT centralizēto pakalpojumu attīstīšanu. 
Licences un darbi centralizēto IT pakalpojumu nodrošināšanai pašvaldības izglītības u.c. iestādēm un struktūrvienībām </t>
  </si>
  <si>
    <t>Centralizētas, kontrolētas bezvadu piekļuves nodrošināšana interneta un pašvaldības informācijas resursiem pašvaldības struktūrvienībām</t>
  </si>
  <si>
    <t xml:space="preserve">Pašvaldības e-pakalpojumu automatizācija, integrācija un attīstība </t>
  </si>
  <si>
    <t>Automatizēta e-rēķinu, budžetēšanas pašvaldības platforma ieviešana un attīstība</t>
  </si>
  <si>
    <t>8.1.5.</t>
  </si>
  <si>
    <t>Pašvaldības gaisa telpas uzraudzības risinājuma ieviešana</t>
  </si>
  <si>
    <t xml:space="preserve">Par vismaz 10 procentiem samazināts enerģijas patēriņš vai pakalpojuma izmaksas uz vienu klientu
Gaisa telpas uzraudzības infrastruktūras izveide
Gaisa telpas uzraudzības programmatūras izstrāde un integrācija esošajā IT risinājumā </t>
  </si>
  <si>
    <t>8.2.1.</t>
  </si>
  <si>
    <t>1. Mākslīgā intelekta tehnoloģiju risinājuma ieviešana videonovērošanā  (sarkanās gaismas, satiksmes kontrole, atkritumi, negadījumi, drošība u.c.)
2. Risinājumu ieviešana, kas dotu iespēju pašvaldības patruļpolicijas ekipāžām, pasākumu uzraudzības posteņiem, un citām pašvaldības policijas mobilajām vienībām ātri un operatīvi pieslēgties nepieciešamajām pilsētas videonovērošanas kamerām, lai būtu iespēja operatīvi sekot notikumiem</t>
  </si>
  <si>
    <t>8.3.2.</t>
  </si>
  <si>
    <t>8.3.3.</t>
  </si>
  <si>
    <t>Pilsēta kā digitālā pilotteritorija lietu interneta (IoT) risinājumu ieviešanai un attīstīšanai</t>
  </si>
  <si>
    <t>5G risinājumu ieviešana transporta kustības drošības un pārvaldības uzlabošanai, kā arī dzīves kvalitātes uzlabošanai (plaša sensoru klāsta ieviešana ielu seguma, transporta kustības, vides kvalitātes kontrolei un optimizēšanai)</t>
  </si>
  <si>
    <t>8.3.4.</t>
  </si>
  <si>
    <t>Pašvaldības IKT infrastruktūras attīstība, uzraudzība un sabiedrības iesaiste</t>
  </si>
  <si>
    <t>8.3.5.</t>
  </si>
  <si>
    <t>8.3.6.</t>
  </si>
  <si>
    <t>Atgriezeniskās saites sniegšana iedzīvotājiem (procesa automatizācija) par pilsētvidē konstatētajām problemām;
Tūre 360 par iestādes sniegtajiem pakalpojumiem
Informācijas tīkla paplašināšana, iekļaujot jaunas valsts un pašvaldību iestādes/institūcijas
Centralizēta un unificēta IKT risinājumu ieviešana pašvaldības iestādēs nodrošinot savstarpēju integrāciju un datu apmaiņu</t>
  </si>
  <si>
    <t>Uz datiem balstīta lēmumu pieņemšana un pārvaldība</t>
  </si>
  <si>
    <t xml:space="preserve">Datu analīzes risinājumu ieviešana - viedās platformas izstrāde un ieviešana pašvaldības iestādēs operatīvai datu analīzei </t>
  </si>
  <si>
    <t>Civilās aizsardzības negadījumu simulāciju izspēle infrastruktūras un iestāžu reaģēšanas kapacitātes testēšanai un pilnveidošanai
Agrīnās apziņošanas sistēmas infrastruktūras attīstība reģionālā līmenī
Civilās aizsardzības plāna digitalizēšana</t>
  </si>
  <si>
    <t xml:space="preserve">Pasta salas ilgtermiņa attīstības koncepcijas izstrāde.
</t>
  </si>
  <si>
    <t>PILNVEIDOTĀ 2.REDAKCIJA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</si>
</sst>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0_ ;[Red]\-#,##0\ "/>
    <numFmt numFmtId="166" formatCode="[$€]#,##0.00"/>
    <numFmt numFmtId="167" formatCode="#,##0_ ;\-#,##0\ "/>
  </numFmts>
  <fonts count="79" x14ac:knownFonts="1">
    <font>
      <sz val="11"/>
      <color theme="1"/>
      <name val="Calibri"/>
      <family val="2"/>
      <charset val="186"/>
      <scheme val="minor"/>
    </font>
    <font>
      <sz val="11"/>
      <color theme="1"/>
      <name val="Calibri"/>
      <family val="2"/>
      <scheme val="minor"/>
    </font>
    <font>
      <b/>
      <sz val="9"/>
      <color theme="1"/>
      <name val="Times New Roman"/>
      <family val="1"/>
      <charset val="186"/>
    </font>
    <font>
      <sz val="9"/>
      <color theme="1"/>
      <name val="Times New Roman"/>
      <family val="1"/>
      <charset val="186"/>
    </font>
    <font>
      <sz val="9"/>
      <name val="Times New Roman"/>
      <family val="1"/>
      <charset val="186"/>
    </font>
    <font>
      <sz val="9"/>
      <color theme="1"/>
      <name val="Calibri"/>
      <family val="2"/>
      <charset val="186"/>
      <scheme val="minor"/>
    </font>
    <font>
      <b/>
      <sz val="9"/>
      <name val="Times New Roman"/>
      <family val="1"/>
      <charset val="186"/>
    </font>
    <font>
      <sz val="9"/>
      <name val="Times New Roman"/>
      <family val="1"/>
    </font>
    <font>
      <b/>
      <sz val="9"/>
      <color rgb="FFFF0000"/>
      <name val="Times New Roman"/>
      <family val="1"/>
    </font>
    <font>
      <b/>
      <sz val="9"/>
      <color rgb="FF000000"/>
      <name val="Times New Roman"/>
      <family val="1"/>
      <charset val="186"/>
    </font>
    <font>
      <b/>
      <sz val="9"/>
      <color rgb="FFFF0000"/>
      <name val="Times New Roman"/>
      <family val="1"/>
      <charset val="186"/>
    </font>
    <font>
      <sz val="9"/>
      <color rgb="FFC00000"/>
      <name val="Times New Roman"/>
      <family val="1"/>
      <charset val="186"/>
    </font>
    <font>
      <strike/>
      <sz val="9"/>
      <color theme="1"/>
      <name val="Times New Roman"/>
      <family val="1"/>
      <charset val="186"/>
    </font>
    <font>
      <strike/>
      <sz val="9"/>
      <name val="Times New Roman"/>
      <family val="1"/>
      <charset val="186"/>
    </font>
    <font>
      <b/>
      <strike/>
      <sz val="9"/>
      <color rgb="FFFF0000"/>
      <name val="Times New Roman"/>
      <family val="1"/>
      <charset val="186"/>
    </font>
    <font>
      <sz val="9"/>
      <color rgb="FF000000"/>
      <name val="Times New Roman"/>
      <family val="1"/>
      <charset val="186"/>
    </font>
    <font>
      <sz val="9"/>
      <color rgb="FFFF0000"/>
      <name val="Times New Roman"/>
      <family val="1"/>
      <charset val="186"/>
    </font>
    <font>
      <sz val="10"/>
      <name val="Arial"/>
      <family val="2"/>
      <charset val="186"/>
    </font>
    <font>
      <sz val="11"/>
      <color theme="1"/>
      <name val="Calibri"/>
      <family val="2"/>
      <charset val="186"/>
      <scheme val="minor"/>
    </font>
    <font>
      <sz val="11"/>
      <color theme="1"/>
      <name val="Calibri"/>
      <family val="2"/>
      <scheme val="minor"/>
    </font>
    <font>
      <sz val="11"/>
      <color indexed="8"/>
      <name val="Calibri"/>
      <family val="2"/>
      <charset val="186"/>
    </font>
    <font>
      <u/>
      <sz val="11"/>
      <color theme="10"/>
      <name val="Calibri"/>
      <family val="2"/>
      <charset val="186"/>
      <scheme val="minor"/>
    </font>
    <font>
      <sz val="11"/>
      <color theme="1"/>
      <name val="Arial"/>
      <family val="2"/>
      <charset val="186"/>
    </font>
    <font>
      <sz val="20"/>
      <color theme="1"/>
      <name val="Calibri"/>
      <family val="2"/>
      <charset val="186"/>
      <scheme val="minor"/>
    </font>
    <font>
      <sz val="18"/>
      <color theme="1"/>
      <name val="Tahoma"/>
      <family val="2"/>
    </font>
    <font>
      <sz val="11"/>
      <color theme="1"/>
      <name val="Tahoma"/>
      <family val="2"/>
    </font>
    <font>
      <sz val="11"/>
      <color rgb="FF000000"/>
      <name val="Tahoma"/>
      <family val="2"/>
    </font>
    <font>
      <b/>
      <sz val="30"/>
      <color rgb="FF002060"/>
      <name val="Tahoma"/>
      <family val="2"/>
    </font>
    <font>
      <b/>
      <sz val="20"/>
      <color rgb="FF9E0000"/>
      <name val="Tahoma"/>
      <family val="2"/>
    </font>
    <font>
      <b/>
      <sz val="10"/>
      <color theme="0"/>
      <name val="Tahoma"/>
      <family val="2"/>
      <charset val="186"/>
    </font>
    <font>
      <b/>
      <sz val="10"/>
      <name val="Tahoma"/>
      <family val="2"/>
      <charset val="186"/>
    </font>
    <font>
      <sz val="10"/>
      <name val="Tahoma"/>
      <family val="2"/>
      <charset val="186"/>
    </font>
    <font>
      <sz val="10"/>
      <color theme="1"/>
      <name val="Tahoma"/>
      <family val="2"/>
      <charset val="186"/>
    </font>
    <font>
      <b/>
      <sz val="10"/>
      <color rgb="FFFF0000"/>
      <name val="Tahoma"/>
      <family val="2"/>
      <charset val="186"/>
    </font>
    <font>
      <sz val="11"/>
      <color theme="1"/>
      <name val="Tahoma"/>
      <family val="2"/>
      <charset val="186"/>
    </font>
    <font>
      <b/>
      <sz val="11"/>
      <color theme="1"/>
      <name val="Tahoma"/>
      <family val="2"/>
      <charset val="186"/>
    </font>
    <font>
      <b/>
      <sz val="10"/>
      <color rgb="FF000000"/>
      <name val="Tahoma"/>
      <family val="2"/>
      <charset val="186"/>
    </font>
    <font>
      <sz val="10"/>
      <color rgb="FF000000"/>
      <name val="Tahoma"/>
      <family val="2"/>
      <charset val="186"/>
    </font>
    <font>
      <b/>
      <sz val="12"/>
      <name val="Tahoma"/>
      <family val="2"/>
      <charset val="186"/>
    </font>
    <font>
      <b/>
      <sz val="8"/>
      <color rgb="FFFF0000"/>
      <name val="Tahoma"/>
      <family val="2"/>
      <charset val="186"/>
    </font>
    <font>
      <b/>
      <sz val="14"/>
      <name val="Tahoma"/>
      <family val="2"/>
      <charset val="186"/>
    </font>
    <font>
      <sz val="10"/>
      <color rgb="FFFF0000"/>
      <name val="Tahoma"/>
      <family val="2"/>
      <charset val="186"/>
    </font>
    <font>
      <b/>
      <sz val="11"/>
      <name val="Tahoma"/>
      <family val="2"/>
      <charset val="186"/>
    </font>
    <font>
      <sz val="11"/>
      <color rgb="FFFF0000"/>
      <name val="Tahoma"/>
      <family val="2"/>
      <charset val="186"/>
    </font>
    <font>
      <sz val="11"/>
      <name val="Tahoma"/>
      <family val="2"/>
      <charset val="186"/>
    </font>
    <font>
      <i/>
      <sz val="10"/>
      <color rgb="FF000000"/>
      <name val="Tahoma"/>
      <family val="2"/>
      <charset val="186"/>
    </font>
    <font>
      <b/>
      <sz val="11"/>
      <color rgb="FFFF0000"/>
      <name val="Tahoma"/>
      <family val="2"/>
      <charset val="186"/>
    </font>
    <font>
      <sz val="9"/>
      <color indexed="81"/>
      <name val="Tahoma"/>
      <family val="2"/>
      <charset val="186"/>
    </font>
    <font>
      <b/>
      <sz val="9"/>
      <color indexed="81"/>
      <name val="Tahoma"/>
      <family val="2"/>
      <charset val="186"/>
    </font>
    <font>
      <sz val="8"/>
      <name val="Calibri"/>
      <family val="2"/>
      <charset val="186"/>
      <scheme val="minor"/>
    </font>
    <font>
      <b/>
      <sz val="10"/>
      <name val="Tahoma"/>
      <family val="2"/>
    </font>
    <font>
      <sz val="10"/>
      <name val="Tahoma"/>
      <family val="2"/>
    </font>
    <font>
      <i/>
      <sz val="10"/>
      <name val="Tahoma"/>
      <family val="2"/>
    </font>
    <font>
      <b/>
      <sz val="8"/>
      <name val="Tahoma"/>
      <family val="2"/>
    </font>
    <font>
      <sz val="11"/>
      <name val="Calibri"/>
      <family val="2"/>
      <charset val="186"/>
      <scheme val="minor"/>
    </font>
    <font>
      <b/>
      <sz val="8"/>
      <name val="Tahoma"/>
      <family val="2"/>
      <charset val="186"/>
    </font>
    <font>
      <sz val="18"/>
      <color rgb="FF9E0000"/>
      <name val="Tahoma"/>
      <family val="2"/>
      <charset val="186"/>
    </font>
    <font>
      <b/>
      <sz val="18"/>
      <color rgb="FF9E0000"/>
      <name val="Tahoma"/>
      <family val="2"/>
      <charset val="186"/>
    </font>
    <font>
      <sz val="10"/>
      <color rgb="FF0070C0"/>
      <name val="Tahoma"/>
      <family val="2"/>
      <charset val="186"/>
    </font>
    <font>
      <sz val="16"/>
      <color rgb="FF9E0000"/>
      <name val="Tahoma"/>
      <family val="2"/>
      <charset val="186"/>
    </font>
    <font>
      <sz val="17"/>
      <color rgb="FF9E0000"/>
      <name val="Tahoma"/>
      <family val="2"/>
      <charset val="186"/>
    </font>
    <font>
      <b/>
      <sz val="10"/>
      <color rgb="FF9E0000"/>
      <name val="Tahoma"/>
      <family val="2"/>
      <charset val="186"/>
    </font>
    <font>
      <sz val="10"/>
      <color rgb="FF9E0000"/>
      <name val="Tahoma"/>
      <family val="2"/>
      <charset val="186"/>
    </font>
    <font>
      <b/>
      <sz val="12"/>
      <color rgb="FF9E0000"/>
      <name val="Tahoma"/>
      <family val="2"/>
      <charset val="186"/>
    </font>
    <font>
      <b/>
      <sz val="10"/>
      <color rgb="FF9E0000"/>
      <name val="Tahoma"/>
      <family val="2"/>
    </font>
    <font>
      <sz val="17"/>
      <name val="Tahoma"/>
      <family val="2"/>
      <charset val="186"/>
    </font>
    <font>
      <b/>
      <sz val="17"/>
      <color rgb="FFFF0000"/>
      <name val="Tahoma"/>
      <family val="2"/>
      <charset val="186"/>
    </font>
    <font>
      <b/>
      <sz val="17"/>
      <name val="Tahoma"/>
      <family val="2"/>
      <charset val="186"/>
    </font>
    <font>
      <sz val="11"/>
      <color rgb="FF9E0000"/>
      <name val="Calibri"/>
      <family val="2"/>
      <charset val="186"/>
      <scheme val="minor"/>
    </font>
    <font>
      <b/>
      <sz val="11"/>
      <color rgb="FF9E0000"/>
      <name val="Tahoma"/>
      <family val="2"/>
      <charset val="186"/>
    </font>
    <font>
      <b/>
      <sz val="11"/>
      <color theme="1"/>
      <name val="Calibri"/>
      <family val="2"/>
      <charset val="186"/>
      <scheme val="minor"/>
    </font>
    <font>
      <b/>
      <sz val="20"/>
      <color indexed="9"/>
      <name val="Tahoma"/>
      <family val="2"/>
      <charset val="186"/>
    </font>
    <font>
      <b/>
      <sz val="14"/>
      <color theme="1"/>
      <name val="Calibri"/>
      <family val="2"/>
      <charset val="186"/>
      <scheme val="minor"/>
    </font>
    <font>
      <sz val="14"/>
      <color theme="1"/>
      <name val="Calibri"/>
      <family val="2"/>
      <charset val="186"/>
      <scheme val="minor"/>
    </font>
    <font>
      <b/>
      <sz val="11"/>
      <name val="Calibri"/>
      <family val="2"/>
      <charset val="186"/>
      <scheme val="minor"/>
    </font>
    <font>
      <sz val="11"/>
      <name val="Calibri"/>
      <family val="2"/>
      <charset val="186"/>
    </font>
    <font>
      <b/>
      <sz val="11"/>
      <name val="Calibri"/>
      <family val="2"/>
      <charset val="186"/>
    </font>
    <font>
      <b/>
      <u/>
      <sz val="11"/>
      <name val="Calibri"/>
      <family val="2"/>
      <charset val="186"/>
      <scheme val="minor"/>
    </font>
    <font>
      <i/>
      <sz val="11"/>
      <name val="Tahoma"/>
      <family val="2"/>
      <charset val="186"/>
    </font>
  </fonts>
  <fills count="15">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0"/>
        <bgColor indexed="64"/>
      </patternFill>
    </fill>
    <fill>
      <patternFill patternType="solid">
        <fgColor rgb="FFFF0000"/>
        <bgColor indexed="64"/>
      </patternFill>
    </fill>
    <fill>
      <patternFill patternType="solid">
        <fgColor rgb="FFCC00CC"/>
        <bgColor indexed="64"/>
      </patternFill>
    </fill>
    <fill>
      <patternFill patternType="solid">
        <fgColor rgb="FFFFFFFF"/>
        <bgColor indexed="64"/>
      </patternFill>
    </fill>
    <fill>
      <patternFill patternType="solid">
        <fgColor rgb="FF002060"/>
        <bgColor indexed="64"/>
      </patternFill>
    </fill>
    <fill>
      <patternFill patternType="solid">
        <fgColor rgb="FFFFFFFF"/>
        <bgColor rgb="FF000000"/>
      </patternFill>
    </fill>
    <fill>
      <patternFill patternType="solid">
        <fgColor theme="0" tint="-4.9989318521683403E-2"/>
        <bgColor indexed="64"/>
      </patternFill>
    </fill>
    <fill>
      <patternFill patternType="solid">
        <fgColor theme="9" tint="0.79998168889431442"/>
        <bgColor indexed="64"/>
      </patternFill>
    </fill>
    <fill>
      <patternFill patternType="solid">
        <fgColor indexed="60"/>
        <bgColor indexed="64"/>
      </patternFill>
    </fill>
    <fill>
      <patternFill patternType="solid">
        <fgColor theme="4" tint="0.59999389629810485"/>
        <bgColor indexed="64"/>
      </patternFill>
    </fill>
  </fills>
  <borders count="2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right/>
      <top/>
      <bottom style="thin">
        <color rgb="FF000000"/>
      </bottom>
      <diagonal/>
    </border>
    <border>
      <left/>
      <right/>
      <top/>
      <bottom style="thin">
        <color indexed="64"/>
      </bottom>
      <diagonal/>
    </border>
    <border>
      <left style="thin">
        <color rgb="FF000000"/>
      </left>
      <right/>
      <top style="thin">
        <color rgb="FF000000"/>
      </top>
      <bottom style="thin">
        <color rgb="FF000000"/>
      </bottom>
      <diagonal/>
    </border>
    <border>
      <left style="thin">
        <color indexed="64"/>
      </left>
      <right/>
      <top/>
      <bottom style="thin">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s>
  <cellStyleXfs count="25">
    <xf numFmtId="0" fontId="0" fillId="0" borderId="0"/>
    <xf numFmtId="0" fontId="17" fillId="0" borderId="0"/>
    <xf numFmtId="0" fontId="17" fillId="0" borderId="0"/>
    <xf numFmtId="0" fontId="18" fillId="0" borderId="0"/>
    <xf numFmtId="0" fontId="19" fillId="0" borderId="0"/>
    <xf numFmtId="0" fontId="20" fillId="0" borderId="0"/>
    <xf numFmtId="0" fontId="20" fillId="0" borderId="0"/>
    <xf numFmtId="0" fontId="21" fillId="0" borderId="0" applyNumberFormat="0" applyFill="0" applyBorder="0" applyAlignment="0" applyProtection="0"/>
    <xf numFmtId="0" fontId="20" fillId="0" borderId="0"/>
    <xf numFmtId="9" fontId="20" fillId="0" borderId="0" applyFont="0" applyFill="0" applyBorder="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22" fillId="0" borderId="0"/>
    <xf numFmtId="0" fontId="1" fillId="0" borderId="0"/>
    <xf numFmtId="164" fontId="18" fillId="0" borderId="0" applyFont="0" applyFill="0" applyBorder="0" applyAlignment="0" applyProtection="0"/>
  </cellStyleXfs>
  <cellXfs count="447">
    <xf numFmtId="0" fontId="0" fillId="0" borderId="0" xfId="0"/>
    <xf numFmtId="0" fontId="2" fillId="2" borderId="0" xfId="0" applyFont="1" applyFill="1" applyAlignment="1">
      <alignment horizontal="left"/>
    </xf>
    <xf numFmtId="0" fontId="3" fillId="2" borderId="0" xfId="0" applyFont="1" applyFill="1"/>
    <xf numFmtId="0" fontId="4" fillId="0" borderId="0" xfId="0" applyFont="1" applyAlignment="1">
      <alignment wrapText="1"/>
    </xf>
    <xf numFmtId="0" fontId="3" fillId="0" borderId="0" xfId="0" applyFont="1"/>
    <xf numFmtId="0" fontId="3" fillId="0" borderId="0" xfId="0" applyFont="1" applyAlignment="1">
      <alignment wrapText="1"/>
    </xf>
    <xf numFmtId="0" fontId="3" fillId="0" borderId="0" xfId="0" applyFont="1" applyAlignment="1">
      <alignment horizontal="center"/>
    </xf>
    <xf numFmtId="0" fontId="5" fillId="0" borderId="0" xfId="0" applyFont="1"/>
    <xf numFmtId="0" fontId="2" fillId="0" borderId="0" xfId="0" applyFont="1"/>
    <xf numFmtId="49" fontId="6" fillId="5" borderId="4" xfId="0" applyNumberFormat="1" applyFont="1" applyFill="1" applyBorder="1" applyAlignment="1">
      <alignment horizontal="center" vertical="center" wrapText="1"/>
    </xf>
    <xf numFmtId="49" fontId="6" fillId="0" borderId="4" xfId="0" applyNumberFormat="1" applyFont="1" applyBorder="1" applyAlignment="1">
      <alignment horizontal="center" vertical="center" wrapText="1"/>
    </xf>
    <xf numFmtId="0" fontId="6" fillId="5"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2" fillId="0" borderId="4" xfId="0" applyFont="1" applyBorder="1" applyAlignment="1">
      <alignment horizontal="center" vertical="center" wrapText="1"/>
    </xf>
    <xf numFmtId="0" fontId="6" fillId="3" borderId="4"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4" xfId="0" applyFont="1" applyFill="1" applyBorder="1" applyAlignment="1">
      <alignment horizontal="left" vertical="center" wrapText="1"/>
    </xf>
    <xf numFmtId="49" fontId="4" fillId="6" borderId="4" xfId="0" applyNumberFormat="1" applyFont="1" applyFill="1" applyBorder="1" applyAlignment="1">
      <alignment horizontal="center" vertical="center" wrapText="1"/>
    </xf>
    <xf numFmtId="49" fontId="7" fillId="0" borderId="4" xfId="0" applyNumberFormat="1" applyFont="1" applyBorder="1" applyAlignment="1">
      <alignment horizontal="center" wrapText="1"/>
    </xf>
    <xf numFmtId="49" fontId="8" fillId="2" borderId="4" xfId="0" applyNumberFormat="1" applyFont="1" applyFill="1" applyBorder="1" applyAlignment="1">
      <alignment horizontal="center" wrapText="1"/>
    </xf>
    <xf numFmtId="0" fontId="7" fillId="5" borderId="4" xfId="0" applyFont="1" applyFill="1" applyBorder="1" applyAlignment="1">
      <alignment wrapText="1"/>
    </xf>
    <xf numFmtId="0" fontId="7" fillId="5" borderId="4" xfId="0" applyFont="1" applyFill="1" applyBorder="1" applyAlignment="1">
      <alignment horizontal="left" wrapText="1"/>
    </xf>
    <xf numFmtId="165" fontId="7" fillId="0" borderId="4" xfId="0" applyNumberFormat="1" applyFont="1" applyBorder="1" applyAlignment="1">
      <alignment horizontal="center" wrapText="1"/>
    </xf>
    <xf numFmtId="0" fontId="3" fillId="0" borderId="4" xfId="0" applyFont="1" applyBorder="1" applyAlignment="1">
      <alignment vertical="center" wrapText="1"/>
    </xf>
    <xf numFmtId="0" fontId="5" fillId="0" borderId="4" xfId="0" applyFont="1" applyBorder="1"/>
    <xf numFmtId="0" fontId="3" fillId="0" borderId="4" xfId="0" applyFont="1" applyBorder="1" applyAlignment="1">
      <alignment horizontal="center" vertical="center" wrapText="1"/>
    </xf>
    <xf numFmtId="0" fontId="3" fillId="0" borderId="4" xfId="0" applyFont="1" applyBorder="1"/>
    <xf numFmtId="0" fontId="4" fillId="0" borderId="4" xfId="0" applyFont="1" applyBorder="1" applyAlignment="1">
      <alignment wrapText="1"/>
    </xf>
    <xf numFmtId="0" fontId="3" fillId="0" borderId="4" xfId="0" applyFont="1" applyBorder="1" applyAlignment="1">
      <alignment wrapText="1"/>
    </xf>
    <xf numFmtId="0" fontId="3" fillId="0" borderId="4" xfId="0" applyFont="1" applyBorder="1" applyAlignment="1">
      <alignment horizontal="center"/>
    </xf>
    <xf numFmtId="0" fontId="4" fillId="0" borderId="0" xfId="0" applyFont="1"/>
    <xf numFmtId="0" fontId="4" fillId="0" borderId="0" xfId="0" applyFont="1" applyAlignment="1">
      <alignment horizontal="center" wrapText="1"/>
    </xf>
    <xf numFmtId="0" fontId="3" fillId="0" borderId="0" xfId="0" applyFont="1" applyAlignment="1">
      <alignment horizontal="center" wrapText="1"/>
    </xf>
    <xf numFmtId="49" fontId="6" fillId="3" borderId="4" xfId="0" applyNumberFormat="1" applyFont="1" applyFill="1" applyBorder="1" applyAlignment="1">
      <alignment horizontal="center" vertical="center" wrapText="1"/>
    </xf>
    <xf numFmtId="0" fontId="9" fillId="3" borderId="4" xfId="0" applyFont="1" applyFill="1" applyBorder="1" applyAlignment="1">
      <alignment horizontal="center" vertical="center" wrapText="1"/>
    </xf>
    <xf numFmtId="0" fontId="3" fillId="5" borderId="4" xfId="0" applyFont="1" applyFill="1" applyBorder="1" applyAlignment="1">
      <alignment horizontal="center" wrapText="1"/>
    </xf>
    <xf numFmtId="49" fontId="4" fillId="0" borderId="4" xfId="0" applyNumberFormat="1" applyFont="1" applyBorder="1" applyAlignment="1">
      <alignment horizontal="center" wrapText="1"/>
    </xf>
    <xf numFmtId="49" fontId="10" fillId="2" borderId="4" xfId="0" applyNumberFormat="1" applyFont="1" applyFill="1" applyBorder="1" applyAlignment="1">
      <alignment horizontal="center" wrapText="1"/>
    </xf>
    <xf numFmtId="0" fontId="4" fillId="5" borderId="4" xfId="0" applyFont="1" applyFill="1" applyBorder="1" applyAlignment="1">
      <alignment wrapText="1"/>
    </xf>
    <xf numFmtId="165" fontId="4" fillId="6" borderId="4" xfId="0" applyNumberFormat="1" applyFont="1" applyFill="1" applyBorder="1" applyAlignment="1">
      <alignment horizontal="center" wrapText="1"/>
    </xf>
    <xf numFmtId="0" fontId="3" fillId="2" borderId="4" xfId="0" applyFont="1" applyFill="1" applyBorder="1" applyAlignment="1">
      <alignment horizontal="center" wrapText="1"/>
    </xf>
    <xf numFmtId="0" fontId="3" fillId="2" borderId="4" xfId="0" applyFont="1" applyFill="1" applyBorder="1" applyAlignment="1">
      <alignment wrapText="1"/>
    </xf>
    <xf numFmtId="0" fontId="3" fillId="2" borderId="4" xfId="0" applyFont="1" applyFill="1" applyBorder="1"/>
    <xf numFmtId="3" fontId="4" fillId="5" borderId="5" xfId="0" applyNumberFormat="1" applyFont="1" applyFill="1" applyBorder="1" applyAlignment="1">
      <alignment wrapText="1"/>
    </xf>
    <xf numFmtId="0" fontId="3" fillId="6" borderId="4" xfId="0" applyFont="1" applyFill="1" applyBorder="1" applyAlignment="1">
      <alignment horizontal="center"/>
    </xf>
    <xf numFmtId="0" fontId="3" fillId="2" borderId="4" xfId="0" applyFont="1" applyFill="1" applyBorder="1" applyAlignment="1">
      <alignment horizontal="center"/>
    </xf>
    <xf numFmtId="0" fontId="3" fillId="2" borderId="6" xfId="0" applyFont="1" applyFill="1" applyBorder="1"/>
    <xf numFmtId="0" fontId="3" fillId="2" borderId="3" xfId="0" applyFont="1" applyFill="1" applyBorder="1"/>
    <xf numFmtId="0" fontId="3" fillId="7" borderId="4" xfId="0" applyFont="1" applyFill="1" applyBorder="1" applyAlignment="1">
      <alignment horizontal="center"/>
    </xf>
    <xf numFmtId="49" fontId="4" fillId="0" borderId="4" xfId="0" applyNumberFormat="1" applyFont="1" applyBorder="1" applyAlignment="1">
      <alignment horizontal="center"/>
    </xf>
    <xf numFmtId="0" fontId="4" fillId="5" borderId="4" xfId="0" applyFont="1" applyFill="1" applyBorder="1"/>
    <xf numFmtId="0" fontId="11" fillId="0" borderId="4" xfId="0" applyFont="1" applyBorder="1" applyAlignment="1">
      <alignment wrapText="1"/>
    </xf>
    <xf numFmtId="165" fontId="4" fillId="0" borderId="4" xfId="0" applyNumberFormat="1" applyFont="1" applyBorder="1" applyAlignment="1">
      <alignment horizontal="center"/>
    </xf>
    <xf numFmtId="3" fontId="3" fillId="0" borderId="4" xfId="0" applyNumberFormat="1" applyFont="1" applyBorder="1" applyAlignment="1">
      <alignment horizontal="center" wrapText="1"/>
    </xf>
    <xf numFmtId="0" fontId="3" fillId="0" borderId="7" xfId="0" applyFont="1" applyBorder="1" applyAlignment="1">
      <alignment wrapText="1"/>
    </xf>
    <xf numFmtId="165" fontId="4" fillId="0" borderId="4" xfId="0" applyNumberFormat="1" applyFont="1" applyBorder="1" applyAlignment="1">
      <alignment horizontal="center" wrapText="1"/>
    </xf>
    <xf numFmtId="3" fontId="4" fillId="5" borderId="4" xfId="0" applyNumberFormat="1" applyFont="1" applyFill="1" applyBorder="1" applyAlignment="1">
      <alignment wrapText="1"/>
    </xf>
    <xf numFmtId="0" fontId="12" fillId="5" borderId="4" xfId="0" applyFont="1" applyFill="1" applyBorder="1" applyAlignment="1">
      <alignment horizontal="center" wrapText="1"/>
    </xf>
    <xf numFmtId="49" fontId="13" fillId="0" borderId="4" xfId="0" applyNumberFormat="1" applyFont="1" applyBorder="1" applyAlignment="1">
      <alignment horizontal="center" wrapText="1"/>
    </xf>
    <xf numFmtId="49" fontId="14" fillId="2" borderId="4" xfId="0" applyNumberFormat="1" applyFont="1" applyFill="1" applyBorder="1" applyAlignment="1">
      <alignment horizontal="center" wrapText="1"/>
    </xf>
    <xf numFmtId="0" fontId="13" fillId="0" borderId="4" xfId="0" applyFont="1" applyBorder="1" applyAlignment="1">
      <alignment wrapText="1"/>
    </xf>
    <xf numFmtId="0" fontId="13" fillId="7" borderId="4" xfId="0" applyFont="1" applyFill="1" applyBorder="1" applyAlignment="1">
      <alignment horizontal="center" wrapText="1"/>
    </xf>
    <xf numFmtId="0" fontId="3" fillId="0" borderId="4" xfId="0" applyFont="1" applyBorder="1" applyAlignment="1">
      <alignment horizontal="center" wrapText="1"/>
    </xf>
    <xf numFmtId="0" fontId="3" fillId="8" borderId="4" xfId="0" applyFont="1" applyFill="1" applyBorder="1" applyAlignment="1">
      <alignment wrapText="1"/>
    </xf>
    <xf numFmtId="49" fontId="4" fillId="0" borderId="4" xfId="0" applyNumberFormat="1" applyFont="1" applyBorder="1" applyAlignment="1">
      <alignment horizontal="center" vertical="top"/>
    </xf>
    <xf numFmtId="49" fontId="10" fillId="2" borderId="4" xfId="0" applyNumberFormat="1" applyFont="1" applyFill="1" applyBorder="1" applyAlignment="1">
      <alignment horizontal="center" vertical="top" wrapText="1"/>
    </xf>
    <xf numFmtId="3" fontId="4" fillId="0" borderId="4" xfId="0" applyNumberFormat="1" applyFont="1" applyBorder="1" applyAlignment="1">
      <alignment wrapText="1"/>
    </xf>
    <xf numFmtId="0" fontId="15" fillId="0" borderId="4" xfId="0" applyFont="1" applyBorder="1" applyAlignment="1">
      <alignment wrapText="1"/>
    </xf>
    <xf numFmtId="3" fontId="4" fillId="2" borderId="4" xfId="0" applyNumberFormat="1" applyFont="1" applyFill="1" applyBorder="1" applyAlignment="1">
      <alignment wrapText="1"/>
    </xf>
    <xf numFmtId="0" fontId="3" fillId="8" borderId="4" xfId="0" applyFont="1" applyFill="1" applyBorder="1" applyAlignment="1">
      <alignment horizontal="center" wrapText="1"/>
    </xf>
    <xf numFmtId="3" fontId="4" fillId="8" borderId="4" xfId="0" applyNumberFormat="1" applyFont="1" applyFill="1" applyBorder="1" applyAlignment="1">
      <alignment wrapText="1"/>
    </xf>
    <xf numFmtId="0" fontId="3" fillId="8" borderId="4" xfId="0" applyFont="1" applyFill="1" applyBorder="1"/>
    <xf numFmtId="49" fontId="16" fillId="2" borderId="4" xfId="0" applyNumberFormat="1" applyFont="1" applyFill="1" applyBorder="1" applyAlignment="1">
      <alignment horizontal="center" wrapText="1"/>
    </xf>
    <xf numFmtId="14" fontId="3" fillId="0" borderId="4" xfId="0" applyNumberFormat="1" applyFont="1" applyBorder="1" applyAlignment="1">
      <alignment wrapText="1"/>
    </xf>
    <xf numFmtId="0" fontId="4" fillId="2" borderId="4" xfId="0" applyFont="1" applyFill="1" applyBorder="1" applyAlignment="1">
      <alignment wrapText="1"/>
    </xf>
    <xf numFmtId="14" fontId="3" fillId="0" borderId="4" xfId="0" applyNumberFormat="1" applyFont="1" applyBorder="1"/>
    <xf numFmtId="0" fontId="3" fillId="5" borderId="6" xfId="0" applyFont="1" applyFill="1" applyBorder="1" applyAlignment="1">
      <alignment horizontal="center" wrapText="1"/>
    </xf>
    <xf numFmtId="49" fontId="4" fillId="0" borderId="6" xfId="0" applyNumberFormat="1" applyFont="1" applyBorder="1" applyAlignment="1">
      <alignment horizontal="center" wrapText="1"/>
    </xf>
    <xf numFmtId="49" fontId="10" fillId="2" borderId="6" xfId="0" applyNumberFormat="1" applyFont="1" applyFill="1" applyBorder="1" applyAlignment="1">
      <alignment horizontal="center" wrapText="1"/>
    </xf>
    <xf numFmtId="0" fontId="4" fillId="5" borderId="6" xfId="0" applyFont="1" applyFill="1" applyBorder="1" applyAlignment="1">
      <alignment wrapText="1"/>
    </xf>
    <xf numFmtId="0" fontId="4" fillId="2" borderId="6" xfId="0" applyFont="1" applyFill="1" applyBorder="1" applyAlignment="1">
      <alignment wrapText="1"/>
    </xf>
    <xf numFmtId="165" fontId="4" fillId="0" borderId="6" xfId="0" applyNumberFormat="1" applyFont="1" applyBorder="1" applyAlignment="1">
      <alignment horizontal="center" wrapText="1"/>
    </xf>
    <xf numFmtId="0" fontId="3" fillId="2" borderId="6" xfId="0" applyFont="1" applyFill="1" applyBorder="1" applyAlignment="1">
      <alignment horizontal="center"/>
    </xf>
    <xf numFmtId="0" fontId="3" fillId="0" borderId="6" xfId="0" applyFont="1" applyBorder="1"/>
    <xf numFmtId="0" fontId="3" fillId="0" borderId="6" xfId="0" applyFont="1" applyBorder="1" applyAlignment="1">
      <alignment horizontal="center"/>
    </xf>
    <xf numFmtId="0" fontId="4" fillId="5" borderId="6" xfId="0" applyFont="1" applyFill="1" applyBorder="1" applyAlignment="1">
      <alignment horizontal="left" wrapText="1"/>
    </xf>
    <xf numFmtId="0" fontId="4" fillId="0" borderId="6" xfId="0" applyFont="1" applyBorder="1" applyAlignment="1">
      <alignment wrapText="1"/>
    </xf>
    <xf numFmtId="0" fontId="4" fillId="0" borderId="6" xfId="0" applyFont="1" applyBorder="1" applyAlignment="1">
      <alignment horizontal="center" wrapText="1"/>
    </xf>
    <xf numFmtId="0" fontId="3" fillId="0" borderId="6" xfId="0" applyFont="1" applyBorder="1" applyAlignment="1">
      <alignment wrapText="1"/>
    </xf>
    <xf numFmtId="0" fontId="3" fillId="2" borderId="6" xfId="0" applyFont="1" applyFill="1" applyBorder="1" applyAlignment="1">
      <alignment wrapText="1"/>
    </xf>
    <xf numFmtId="165" fontId="4" fillId="5" borderId="6" xfId="0" applyNumberFormat="1" applyFont="1" applyFill="1" applyBorder="1" applyAlignment="1">
      <alignment horizontal="center" wrapText="1"/>
    </xf>
    <xf numFmtId="3" fontId="4" fillId="5" borderId="6" xfId="0" applyNumberFormat="1" applyFont="1" applyFill="1" applyBorder="1" applyAlignment="1">
      <alignment wrapText="1"/>
    </xf>
    <xf numFmtId="0" fontId="3" fillId="7" borderId="5" xfId="0" applyFont="1" applyFill="1" applyBorder="1" applyAlignment="1">
      <alignment horizontal="center" vertical="top"/>
    </xf>
    <xf numFmtId="49" fontId="4" fillId="0" borderId="5" xfId="0" applyNumberFormat="1" applyFont="1" applyBorder="1" applyAlignment="1">
      <alignment horizontal="center" vertical="top"/>
    </xf>
    <xf numFmtId="49" fontId="10" fillId="2" borderId="8" xfId="0" applyNumberFormat="1" applyFont="1" applyFill="1" applyBorder="1" applyAlignment="1">
      <alignment horizontal="center" vertical="top" wrapText="1"/>
    </xf>
    <xf numFmtId="0" fontId="4" fillId="5" borderId="8" xfId="0" applyFont="1" applyFill="1" applyBorder="1" applyAlignment="1">
      <alignment wrapText="1"/>
    </xf>
    <xf numFmtId="0" fontId="11" fillId="0" borderId="8" xfId="0" applyFont="1" applyBorder="1" applyAlignment="1">
      <alignment wrapText="1"/>
    </xf>
    <xf numFmtId="165" fontId="4" fillId="0" borderId="8" xfId="0" applyNumberFormat="1" applyFont="1" applyBorder="1" applyAlignment="1">
      <alignment horizontal="center"/>
    </xf>
    <xf numFmtId="0" fontId="3" fillId="0" borderId="8" xfId="0" applyFont="1" applyBorder="1" applyAlignment="1">
      <alignment horizontal="center" wrapText="1"/>
    </xf>
    <xf numFmtId="0" fontId="3" fillId="0" borderId="8" xfId="0" applyFont="1" applyBorder="1"/>
    <xf numFmtId="0" fontId="3" fillId="0" borderId="8" xfId="0" applyFont="1" applyBorder="1" applyAlignment="1">
      <alignment wrapText="1"/>
    </xf>
    <xf numFmtId="0" fontId="3" fillId="0" borderId="8" xfId="0" applyFont="1" applyBorder="1" applyAlignment="1">
      <alignment horizontal="center"/>
    </xf>
    <xf numFmtId="0" fontId="3" fillId="7" borderId="9" xfId="0" applyFont="1" applyFill="1" applyBorder="1"/>
    <xf numFmtId="3" fontId="3" fillId="0" borderId="8" xfId="0" applyNumberFormat="1" applyFont="1" applyBorder="1" applyAlignment="1">
      <alignment horizontal="center"/>
    </xf>
    <xf numFmtId="0" fontId="3" fillId="8" borderId="8" xfId="0" applyFont="1" applyFill="1" applyBorder="1" applyAlignment="1">
      <alignment wrapText="1"/>
    </xf>
    <xf numFmtId="0" fontId="3" fillId="5" borderId="6" xfId="0" applyFont="1" applyFill="1" applyBorder="1" applyAlignment="1">
      <alignment horizontal="center"/>
    </xf>
    <xf numFmtId="49" fontId="4" fillId="8" borderId="6" xfId="0" applyNumberFormat="1" applyFont="1" applyFill="1" applyBorder="1" applyAlignment="1">
      <alignment horizontal="center"/>
    </xf>
    <xf numFmtId="0" fontId="4" fillId="5" borderId="6" xfId="0" applyFont="1" applyFill="1" applyBorder="1"/>
    <xf numFmtId="0" fontId="4" fillId="8" borderId="6" xfId="0" applyFont="1" applyFill="1" applyBorder="1" applyAlignment="1">
      <alignment wrapText="1"/>
    </xf>
    <xf numFmtId="165" fontId="4" fillId="8" borderId="6" xfId="0" applyNumberFormat="1" applyFont="1" applyFill="1" applyBorder="1" applyAlignment="1">
      <alignment horizontal="center"/>
    </xf>
    <xf numFmtId="0" fontId="3" fillId="2" borderId="6" xfId="0" applyFont="1" applyFill="1" applyBorder="1" applyAlignment="1">
      <alignment horizontal="center" wrapText="1"/>
    </xf>
    <xf numFmtId="0" fontId="16" fillId="8" borderId="6" xfId="0" applyFont="1" applyFill="1" applyBorder="1" applyAlignment="1">
      <alignment wrapText="1"/>
    </xf>
    <xf numFmtId="0" fontId="5" fillId="0" borderId="0" xfId="0" applyFont="1" applyAlignment="1">
      <alignment horizontal="center"/>
    </xf>
    <xf numFmtId="0" fontId="25" fillId="0" borderId="0" xfId="0" applyFont="1"/>
    <xf numFmtId="3" fontId="34" fillId="0" borderId="4" xfId="3" applyNumberFormat="1" applyFont="1" applyBorder="1"/>
    <xf numFmtId="3" fontId="35" fillId="0" borderId="4" xfId="3" applyNumberFormat="1" applyFont="1" applyBorder="1"/>
    <xf numFmtId="0" fontId="34" fillId="0" borderId="0" xfId="3" applyFont="1" applyAlignment="1">
      <alignment horizontal="left" vertical="top" wrapText="1"/>
    </xf>
    <xf numFmtId="0" fontId="34" fillId="0" borderId="0" xfId="3" applyFont="1" applyAlignment="1">
      <alignment horizontal="left" vertical="top"/>
    </xf>
    <xf numFmtId="0" fontId="29" fillId="9" borderId="4" xfId="0" applyFont="1" applyFill="1" applyBorder="1" applyAlignment="1">
      <alignment horizontal="center" vertical="center" wrapText="1"/>
    </xf>
    <xf numFmtId="0" fontId="31" fillId="0" borderId="0" xfId="0" applyFont="1" applyAlignment="1">
      <alignment horizontal="center" vertical="center" wrapText="1"/>
    </xf>
    <xf numFmtId="0" fontId="31" fillId="0" borderId="0" xfId="0" applyFont="1" applyAlignment="1">
      <alignment horizontal="left" vertical="top" wrapText="1"/>
    </xf>
    <xf numFmtId="0" fontId="31" fillId="0" borderId="0" xfId="0" applyFont="1" applyAlignment="1">
      <alignment horizontal="center"/>
    </xf>
    <xf numFmtId="0" fontId="31" fillId="0" borderId="0" xfId="0" applyFont="1" applyAlignment="1">
      <alignment horizontal="center" vertical="center"/>
    </xf>
    <xf numFmtId="49" fontId="31" fillId="0" borderId="0" xfId="0" applyNumberFormat="1" applyFont="1" applyAlignment="1">
      <alignment horizontal="center"/>
    </xf>
    <xf numFmtId="0" fontId="31" fillId="0" borderId="0" xfId="0" applyFont="1" applyAlignment="1">
      <alignment horizontal="center" wrapText="1"/>
    </xf>
    <xf numFmtId="0" fontId="30" fillId="0" borderId="10" xfId="0" applyFont="1" applyBorder="1" applyAlignment="1">
      <alignment horizontal="center" vertical="center"/>
    </xf>
    <xf numFmtId="0" fontId="30" fillId="0" borderId="10" xfId="0" applyFont="1" applyBorder="1" applyAlignment="1">
      <alignment vertical="center"/>
    </xf>
    <xf numFmtId="0" fontId="38" fillId="0" borderId="10" xfId="0" applyFont="1" applyBorder="1" applyAlignment="1">
      <alignment vertical="center"/>
    </xf>
    <xf numFmtId="49" fontId="33" fillId="0" borderId="0" xfId="0" applyNumberFormat="1" applyFont="1" applyAlignment="1">
      <alignment horizontal="center"/>
    </xf>
    <xf numFmtId="0" fontId="30" fillId="0" borderId="0" xfId="0" applyFont="1" applyAlignment="1">
      <alignment horizontal="center" vertical="center"/>
    </xf>
    <xf numFmtId="3" fontId="30" fillId="0" borderId="0" xfId="0" applyNumberFormat="1" applyFont="1" applyAlignment="1">
      <alignment horizontal="center"/>
    </xf>
    <xf numFmtId="3" fontId="31" fillId="0" borderId="0" xfId="0" applyNumberFormat="1" applyFont="1" applyAlignment="1">
      <alignment horizontal="center"/>
    </xf>
    <xf numFmtId="0" fontId="38" fillId="0" borderId="10" xfId="0" applyFont="1" applyBorder="1" applyAlignment="1">
      <alignment horizontal="center" vertical="center"/>
    </xf>
    <xf numFmtId="0" fontId="56" fillId="0" borderId="0" xfId="0" applyFont="1" applyAlignment="1">
      <alignment horizontal="left"/>
    </xf>
    <xf numFmtId="49" fontId="39" fillId="0" borderId="0" xfId="0" applyNumberFormat="1" applyFont="1" applyAlignment="1">
      <alignment horizontal="center"/>
    </xf>
    <xf numFmtId="0" fontId="30" fillId="0" borderId="0" xfId="0" applyFont="1" applyAlignment="1">
      <alignment horizontal="center"/>
    </xf>
    <xf numFmtId="49" fontId="39" fillId="0" borderId="0" xfId="0" applyNumberFormat="1" applyFont="1" applyAlignment="1">
      <alignment horizontal="center" vertical="center"/>
    </xf>
    <xf numFmtId="0" fontId="30" fillId="0" borderId="0" xfId="0" applyFont="1" applyAlignment="1">
      <alignment vertical="center"/>
    </xf>
    <xf numFmtId="0" fontId="31" fillId="0" borderId="0" xfId="0" applyFont="1"/>
    <xf numFmtId="0" fontId="57" fillId="0" borderId="0" xfId="0" applyFont="1" applyAlignment="1">
      <alignment horizontal="left"/>
    </xf>
    <xf numFmtId="49" fontId="30" fillId="0" borderId="4" xfId="0" applyNumberFormat="1" applyFont="1" applyBorder="1" applyAlignment="1">
      <alignment horizontal="center" vertical="center" wrapText="1"/>
    </xf>
    <xf numFmtId="0" fontId="31" fillId="0" borderId="4" xfId="0" applyFont="1" applyBorder="1" applyAlignment="1">
      <alignment horizontal="center" vertical="center" wrapText="1"/>
    </xf>
    <xf numFmtId="0" fontId="31" fillId="0" borderId="4" xfId="0" applyFont="1" applyBorder="1" applyAlignment="1">
      <alignment horizontal="center" vertical="center"/>
    </xf>
    <xf numFmtId="1" fontId="31" fillId="0" borderId="4" xfId="5" applyNumberFormat="1" applyFont="1" applyBorder="1" applyAlignment="1">
      <alignment horizontal="left" vertical="center" wrapText="1"/>
    </xf>
    <xf numFmtId="0" fontId="31" fillId="0" borderId="4" xfId="0" applyFont="1" applyBorder="1"/>
    <xf numFmtId="3" fontId="31" fillId="0" borderId="4" xfId="5" applyNumberFormat="1" applyFont="1" applyBorder="1" applyAlignment="1">
      <alignment horizontal="center" vertical="center" wrapText="1"/>
    </xf>
    <xf numFmtId="49" fontId="31" fillId="0" borderId="4" xfId="0" applyNumberFormat="1" applyFont="1" applyBorder="1" applyAlignment="1">
      <alignment horizontal="center"/>
    </xf>
    <xf numFmtId="0" fontId="31" fillId="0" borderId="4" xfId="0" applyFont="1" applyBorder="1" applyAlignment="1">
      <alignment horizontal="center" wrapText="1"/>
    </xf>
    <xf numFmtId="0" fontId="31" fillId="0" borderId="4" xfId="0" applyFont="1" applyBorder="1" applyAlignment="1">
      <alignment horizontal="left" vertical="top" wrapText="1"/>
    </xf>
    <xf numFmtId="0" fontId="31" fillId="0" borderId="4" xfId="0" applyFont="1" applyBorder="1" applyAlignment="1">
      <alignment vertical="center" wrapText="1"/>
    </xf>
    <xf numFmtId="0" fontId="30" fillId="0" borderId="4" xfId="0" applyFont="1" applyBorder="1" applyAlignment="1">
      <alignment horizontal="center"/>
    </xf>
    <xf numFmtId="3" fontId="31" fillId="0" borderId="4" xfId="0" applyNumberFormat="1" applyFont="1" applyBorder="1" applyAlignment="1">
      <alignment horizontal="center" vertical="center"/>
    </xf>
    <xf numFmtId="49" fontId="30" fillId="0" borderId="0" xfId="0" applyNumberFormat="1" applyFont="1" applyAlignment="1">
      <alignment horizontal="center"/>
    </xf>
    <xf numFmtId="3" fontId="31" fillId="0" borderId="4" xfId="0" applyNumberFormat="1" applyFont="1" applyBorder="1" applyAlignment="1">
      <alignment horizontal="center" vertical="center" wrapText="1"/>
    </xf>
    <xf numFmtId="0" fontId="31" fillId="0" borderId="4" xfId="0" applyFont="1" applyBorder="1" applyAlignment="1">
      <alignment horizontal="left" vertical="center" wrapText="1"/>
    </xf>
    <xf numFmtId="3" fontId="31" fillId="0" borderId="4" xfId="0" applyNumberFormat="1" applyFont="1" applyBorder="1" applyAlignment="1">
      <alignment horizontal="left" vertical="center" wrapText="1"/>
    </xf>
    <xf numFmtId="0" fontId="44" fillId="0" borderId="0" xfId="0" applyFont="1"/>
    <xf numFmtId="0" fontId="30" fillId="0" borderId="4" xfId="0" applyFont="1" applyBorder="1" applyAlignment="1">
      <alignment horizontal="right" vertical="center" wrapText="1"/>
    </xf>
    <xf numFmtId="3" fontId="30" fillId="0" borderId="4" xfId="0" applyNumberFormat="1" applyFont="1" applyBorder="1" applyAlignment="1">
      <alignment horizontal="center" vertical="center" wrapText="1"/>
    </xf>
    <xf numFmtId="0" fontId="31" fillId="0" borderId="4" xfId="0" applyFont="1" applyBorder="1" applyAlignment="1">
      <alignment horizontal="center"/>
    </xf>
    <xf numFmtId="49" fontId="33" fillId="0" borderId="0" xfId="0" applyNumberFormat="1" applyFont="1" applyAlignment="1">
      <alignment horizontal="center" vertical="center"/>
    </xf>
    <xf numFmtId="3" fontId="31" fillId="0" borderId="4" xfId="0" applyNumberFormat="1" applyFont="1" applyBorder="1" applyAlignment="1">
      <alignment horizontal="center" vertical="top" wrapText="1"/>
    </xf>
    <xf numFmtId="49" fontId="31" fillId="0" borderId="4" xfId="0" applyNumberFormat="1" applyFont="1" applyBorder="1" applyAlignment="1">
      <alignment horizontal="left" vertical="center" wrapText="1"/>
    </xf>
    <xf numFmtId="49" fontId="31" fillId="0" borderId="4" xfId="0" applyNumberFormat="1" applyFont="1" applyBorder="1" applyAlignment="1">
      <alignment horizontal="center" vertical="center" wrapText="1"/>
    </xf>
    <xf numFmtId="3" fontId="31" fillId="0" borderId="4" xfId="0" applyNumberFormat="1" applyFont="1" applyBorder="1" applyAlignment="1">
      <alignment horizontal="center" vertical="center" wrapText="1" readingOrder="1"/>
    </xf>
    <xf numFmtId="49" fontId="30" fillId="0" borderId="4" xfId="0" applyNumberFormat="1" applyFont="1" applyBorder="1" applyAlignment="1">
      <alignment horizontal="center"/>
    </xf>
    <xf numFmtId="0" fontId="37" fillId="0" borderId="13" xfId="0" applyFont="1" applyBorder="1" applyAlignment="1">
      <alignment horizontal="center" vertical="center"/>
    </xf>
    <xf numFmtId="0" fontId="37" fillId="0" borderId="13" xfId="0" applyFont="1" applyBorder="1" applyAlignment="1">
      <alignment horizontal="left" vertical="center" wrapText="1"/>
    </xf>
    <xf numFmtId="0" fontId="37" fillId="0" borderId="13" xfId="0" applyFont="1" applyBorder="1"/>
    <xf numFmtId="166" fontId="37" fillId="0" borderId="14" xfId="0" applyNumberFormat="1" applyFont="1" applyBorder="1" applyAlignment="1">
      <alignment horizontal="center" vertical="center" wrapText="1"/>
    </xf>
    <xf numFmtId="166" fontId="37" fillId="0" borderId="4" xfId="0" applyNumberFormat="1" applyFont="1" applyBorder="1" applyAlignment="1">
      <alignment horizontal="center" vertical="center" wrapText="1"/>
    </xf>
    <xf numFmtId="0" fontId="37" fillId="0" borderId="4" xfId="0" applyFont="1" applyBorder="1" applyAlignment="1">
      <alignment horizontal="center" vertical="center" wrapText="1"/>
    </xf>
    <xf numFmtId="0" fontId="37" fillId="0" borderId="14" xfId="0" applyFont="1" applyBorder="1" applyAlignment="1">
      <alignment horizontal="left" vertical="center" wrapText="1"/>
    </xf>
    <xf numFmtId="0" fontId="45" fillId="0" borderId="0" xfId="0" applyFont="1" applyAlignment="1">
      <alignment horizontal="left" vertical="center" wrapText="1"/>
    </xf>
    <xf numFmtId="0" fontId="37" fillId="0" borderId="0" xfId="0" applyFont="1"/>
    <xf numFmtId="0" fontId="37" fillId="0" borderId="6" xfId="0" applyFont="1" applyBorder="1" applyAlignment="1">
      <alignment horizontal="center" vertical="center"/>
    </xf>
    <xf numFmtId="0" fontId="37" fillId="0" borderId="6" xfId="0" applyFont="1" applyBorder="1" applyAlignment="1">
      <alignment horizontal="left" vertical="center" wrapText="1"/>
    </xf>
    <xf numFmtId="0" fontId="37" fillId="0" borderId="6" xfId="0" applyFont="1" applyBorder="1"/>
    <xf numFmtId="166" fontId="37" fillId="0" borderId="11" xfId="0" applyNumberFormat="1" applyFont="1" applyBorder="1" applyAlignment="1">
      <alignment horizontal="center" vertical="center" wrapText="1"/>
    </xf>
    <xf numFmtId="0" fontId="37" fillId="0" borderId="11" xfId="0" applyFont="1" applyBorder="1" applyAlignment="1">
      <alignment horizontal="left" vertical="center" wrapText="1"/>
    </xf>
    <xf numFmtId="0" fontId="37" fillId="0" borderId="0" xfId="0" applyFont="1" applyAlignment="1">
      <alignment vertical="center"/>
    </xf>
    <xf numFmtId="0" fontId="37" fillId="0" borderId="12" xfId="0" applyFont="1" applyBorder="1" applyAlignment="1">
      <alignment horizontal="center" vertical="center"/>
    </xf>
    <xf numFmtId="0" fontId="37" fillId="0" borderId="4" xfId="0" applyFont="1" applyBorder="1" applyAlignment="1">
      <alignment horizontal="center" vertical="center"/>
    </xf>
    <xf numFmtId="0" fontId="31" fillId="0" borderId="0" xfId="0" applyFont="1" applyAlignment="1">
      <alignment horizontal="left" vertical="center" wrapText="1"/>
    </xf>
    <xf numFmtId="0" fontId="44" fillId="0" borderId="0" xfId="0" applyFont="1" applyAlignment="1">
      <alignment horizontal="center"/>
    </xf>
    <xf numFmtId="0" fontId="44" fillId="0" borderId="0" xfId="0" applyFont="1" applyAlignment="1">
      <alignment horizontal="center" vertical="center" wrapText="1"/>
    </xf>
    <xf numFmtId="0" fontId="44" fillId="0" borderId="0" xfId="0" applyFont="1" applyAlignment="1">
      <alignment horizontal="left" vertical="top" wrapText="1"/>
    </xf>
    <xf numFmtId="49" fontId="46" fillId="0" borderId="0" xfId="0" applyNumberFormat="1" applyFont="1" applyAlignment="1">
      <alignment horizontal="center"/>
    </xf>
    <xf numFmtId="49" fontId="44" fillId="0" borderId="0" xfId="0" applyNumberFormat="1" applyFont="1" applyAlignment="1">
      <alignment horizontal="center"/>
    </xf>
    <xf numFmtId="0" fontId="44" fillId="0" borderId="0" xfId="0" applyFont="1" applyAlignment="1">
      <alignment horizontal="center" wrapText="1"/>
    </xf>
    <xf numFmtId="0" fontId="42" fillId="0" borderId="10" xfId="0" applyFont="1" applyBorder="1" applyAlignment="1">
      <alignment vertical="center"/>
    </xf>
    <xf numFmtId="0" fontId="43" fillId="0" borderId="10" xfId="0" applyFont="1" applyBorder="1" applyAlignment="1">
      <alignment horizontal="center" vertical="center" wrapText="1"/>
    </xf>
    <xf numFmtId="0" fontId="46" fillId="0" borderId="10" xfId="0" applyFont="1" applyBorder="1" applyAlignment="1">
      <alignment vertical="center"/>
    </xf>
    <xf numFmtId="0" fontId="42" fillId="0" borderId="0" xfId="0" applyFont="1" applyAlignment="1">
      <alignment horizontal="center" vertical="center"/>
    </xf>
    <xf numFmtId="0" fontId="44" fillId="0" borderId="4" xfId="0" applyFont="1" applyBorder="1" applyAlignment="1">
      <alignment vertical="center"/>
    </xf>
    <xf numFmtId="49" fontId="31" fillId="0" borderId="4" xfId="0" applyNumberFormat="1" applyFont="1" applyBorder="1" applyAlignment="1">
      <alignment horizontal="center" vertical="center"/>
    </xf>
    <xf numFmtId="0" fontId="44" fillId="0" borderId="0" xfId="0" applyFont="1" applyAlignment="1">
      <alignment vertical="center"/>
    </xf>
    <xf numFmtId="0" fontId="30" fillId="0" borderId="4" xfId="0" applyFont="1" applyBorder="1" applyAlignment="1">
      <alignment horizontal="center" vertical="center"/>
    </xf>
    <xf numFmtId="49" fontId="30" fillId="0" borderId="4" xfId="0" applyNumberFormat="1" applyFont="1" applyBorder="1" applyAlignment="1">
      <alignment horizontal="center" vertical="center"/>
    </xf>
    <xf numFmtId="0" fontId="51" fillId="0" borderId="4" xfId="0" applyFont="1" applyBorder="1" applyAlignment="1">
      <alignment horizontal="center" vertical="center" wrapText="1"/>
    </xf>
    <xf numFmtId="0" fontId="51" fillId="0" borderId="4" xfId="0" applyFont="1" applyBorder="1" applyAlignment="1">
      <alignment horizontal="center" vertical="center"/>
    </xf>
    <xf numFmtId="1" fontId="51" fillId="0" borderId="4" xfId="5" applyNumberFormat="1" applyFont="1" applyBorder="1" applyAlignment="1">
      <alignment horizontal="left" vertical="center" wrapText="1"/>
    </xf>
    <xf numFmtId="0" fontId="51" fillId="0" borderId="4" xfId="0" applyFont="1" applyBorder="1"/>
    <xf numFmtId="3" fontId="51" fillId="0" borderId="4" xfId="0" applyNumberFormat="1" applyFont="1" applyBorder="1" applyAlignment="1">
      <alignment horizontal="center" vertical="center" wrapText="1"/>
    </xf>
    <xf numFmtId="49" fontId="51" fillId="0" borderId="4" xfId="0" applyNumberFormat="1" applyFont="1" applyBorder="1" applyAlignment="1">
      <alignment horizontal="center"/>
    </xf>
    <xf numFmtId="0" fontId="51" fillId="0" borderId="4" xfId="0" applyFont="1" applyBorder="1" applyAlignment="1">
      <alignment horizontal="center" wrapText="1"/>
    </xf>
    <xf numFmtId="1" fontId="51" fillId="0" borderId="4" xfId="5" applyNumberFormat="1" applyFont="1" applyBorder="1" applyAlignment="1">
      <alignment horizontal="center" vertical="center" wrapText="1"/>
    </xf>
    <xf numFmtId="0" fontId="51" fillId="0" borderId="4" xfId="0" applyFont="1" applyBorder="1" applyAlignment="1">
      <alignment horizontal="left" vertical="center" wrapText="1"/>
    </xf>
    <xf numFmtId="0" fontId="51" fillId="0" borderId="4" xfId="0" applyFont="1" applyBorder="1" applyAlignment="1">
      <alignment horizontal="left" vertical="top" wrapText="1"/>
    </xf>
    <xf numFmtId="3" fontId="51" fillId="0" borderId="4" xfId="0" applyNumberFormat="1" applyFont="1" applyBorder="1" applyAlignment="1">
      <alignment horizontal="center" vertical="center"/>
    </xf>
    <xf numFmtId="0" fontId="51" fillId="0" borderId="4" xfId="5" applyFont="1" applyBorder="1" applyAlignment="1">
      <alignment horizontal="left" vertical="center" wrapText="1"/>
    </xf>
    <xf numFmtId="49" fontId="51" fillId="0" borderId="4" xfId="5" applyNumberFormat="1" applyFont="1" applyBorder="1" applyAlignment="1">
      <alignment horizontal="left" vertical="center" wrapText="1"/>
    </xf>
    <xf numFmtId="0" fontId="51" fillId="0" borderId="4" xfId="0" applyFont="1" applyBorder="1" applyAlignment="1">
      <alignment vertical="center" wrapText="1"/>
    </xf>
    <xf numFmtId="49" fontId="53" fillId="0" borderId="4" xfId="0" applyNumberFormat="1" applyFont="1" applyBorder="1" applyAlignment="1">
      <alignment horizontal="center"/>
    </xf>
    <xf numFmtId="49" fontId="51" fillId="0" borderId="4" xfId="0" applyNumberFormat="1" applyFont="1" applyBorder="1" applyAlignment="1">
      <alignment horizontal="center" vertical="center" wrapText="1"/>
    </xf>
    <xf numFmtId="0" fontId="51" fillId="0" borderId="4" xfId="0" applyFont="1" applyBorder="1" applyAlignment="1">
      <alignment horizontal="center"/>
    </xf>
    <xf numFmtId="0" fontId="54" fillId="0" borderId="0" xfId="0" applyFont="1"/>
    <xf numFmtId="49" fontId="55" fillId="0" borderId="4" xfId="0" applyNumberFormat="1" applyFont="1" applyBorder="1" applyAlignment="1">
      <alignment horizontal="center"/>
    </xf>
    <xf numFmtId="49" fontId="55" fillId="0" borderId="4" xfId="0" applyNumberFormat="1" applyFont="1" applyBorder="1" applyAlignment="1">
      <alignment horizontal="center" vertical="center"/>
    </xf>
    <xf numFmtId="49" fontId="55" fillId="0" borderId="0" xfId="0" applyNumberFormat="1" applyFont="1" applyAlignment="1">
      <alignment horizontal="center"/>
    </xf>
    <xf numFmtId="49" fontId="55" fillId="0" borderId="0" xfId="0" applyNumberFormat="1" applyFont="1" applyAlignment="1">
      <alignment horizontal="center" vertical="center"/>
    </xf>
    <xf numFmtId="0" fontId="30" fillId="0" borderId="4" xfId="0" applyFont="1" applyBorder="1" applyAlignment="1">
      <alignment horizontal="center" vertical="center" wrapText="1"/>
    </xf>
    <xf numFmtId="2" fontId="31" fillId="0" borderId="4" xfId="0" applyNumberFormat="1" applyFont="1" applyBorder="1" applyAlignment="1">
      <alignment horizontal="center" vertical="center" wrapText="1"/>
    </xf>
    <xf numFmtId="0" fontId="31" fillId="0" borderId="3" xfId="0" quotePrefix="1" applyFont="1" applyBorder="1" applyAlignment="1">
      <alignment vertical="top" wrapText="1"/>
    </xf>
    <xf numFmtId="0" fontId="31" fillId="0" borderId="3" xfId="0" applyFont="1" applyBorder="1" applyAlignment="1">
      <alignment vertical="top" wrapText="1"/>
    </xf>
    <xf numFmtId="0" fontId="31" fillId="0" borderId="4" xfId="0" applyFont="1" applyBorder="1" applyAlignment="1">
      <alignment vertical="top"/>
    </xf>
    <xf numFmtId="16" fontId="31" fillId="0" borderId="4" xfId="0" applyNumberFormat="1" applyFont="1" applyBorder="1" applyAlignment="1">
      <alignment horizontal="center" vertical="center" wrapText="1"/>
    </xf>
    <xf numFmtId="3" fontId="41" fillId="0" borderId="4" xfId="0" applyNumberFormat="1" applyFont="1" applyBorder="1" applyAlignment="1">
      <alignment horizontal="center" vertical="center" wrapText="1"/>
    </xf>
    <xf numFmtId="0" fontId="31" fillId="10" borderId="4" xfId="0" applyFont="1" applyFill="1" applyBorder="1" applyAlignment="1">
      <alignment horizontal="left" vertical="center" wrapText="1"/>
    </xf>
    <xf numFmtId="0" fontId="31" fillId="10" borderId="4" xfId="0" applyFont="1" applyFill="1" applyBorder="1" applyAlignment="1">
      <alignment vertical="center" wrapText="1"/>
    </xf>
    <xf numFmtId="0" fontId="31" fillId="5" borderId="4" xfId="0" applyFont="1" applyFill="1" applyBorder="1" applyAlignment="1">
      <alignment horizontal="center" vertical="center" wrapText="1"/>
    </xf>
    <xf numFmtId="0" fontId="57" fillId="5" borderId="0" xfId="0" applyFont="1" applyFill="1" applyAlignment="1">
      <alignment vertical="center"/>
    </xf>
    <xf numFmtId="0" fontId="40" fillId="5" borderId="0" xfId="0" applyFont="1" applyFill="1" applyAlignment="1">
      <alignment vertical="center"/>
    </xf>
    <xf numFmtId="0" fontId="31" fillId="5" borderId="0" xfId="0" applyFont="1" applyFill="1"/>
    <xf numFmtId="0" fontId="30" fillId="5" borderId="10" xfId="0" applyFont="1" applyFill="1" applyBorder="1" applyAlignment="1">
      <alignment horizontal="center" vertical="center"/>
    </xf>
    <xf numFmtId="0" fontId="30" fillId="5" borderId="10" xfId="0" applyFont="1" applyFill="1" applyBorder="1" applyAlignment="1">
      <alignment vertical="center"/>
    </xf>
    <xf numFmtId="0" fontId="30" fillId="5" borderId="4" xfId="0" applyFont="1" applyFill="1" applyBorder="1" applyAlignment="1">
      <alignment horizontal="center" vertical="center" wrapText="1"/>
    </xf>
    <xf numFmtId="0" fontId="30" fillId="5" borderId="0" xfId="0" applyFont="1" applyFill="1" applyAlignment="1">
      <alignment horizontal="center" vertical="center"/>
    </xf>
    <xf numFmtId="49" fontId="36" fillId="11" borderId="2" xfId="0" applyNumberFormat="1" applyFont="1" applyFill="1" applyBorder="1" applyAlignment="1">
      <alignment vertical="center" wrapText="1"/>
    </xf>
    <xf numFmtId="49" fontId="36" fillId="11" borderId="3" xfId="0" applyNumberFormat="1" applyFont="1" applyFill="1" applyBorder="1" applyAlignment="1">
      <alignment vertical="center" wrapText="1"/>
    </xf>
    <xf numFmtId="0" fontId="32" fillId="5" borderId="4" xfId="0" applyFont="1" applyFill="1" applyBorder="1" applyAlignment="1">
      <alignment horizontal="center" vertical="center" wrapText="1"/>
    </xf>
    <xf numFmtId="3" fontId="37" fillId="5" borderId="4" xfId="0" applyNumberFormat="1" applyFont="1" applyFill="1" applyBorder="1" applyAlignment="1">
      <alignment horizontal="center" vertical="center" wrapText="1"/>
    </xf>
    <xf numFmtId="0" fontId="31" fillId="5" borderId="4" xfId="0" applyFont="1" applyFill="1" applyBorder="1" applyAlignment="1">
      <alignment horizontal="center" vertical="center"/>
    </xf>
    <xf numFmtId="49" fontId="31" fillId="5" borderId="4" xfId="0" applyNumberFormat="1" applyFont="1" applyFill="1" applyBorder="1" applyAlignment="1">
      <alignment horizontal="center"/>
    </xf>
    <xf numFmtId="0" fontId="31" fillId="5" borderId="4" xfId="0" applyFont="1" applyFill="1" applyBorder="1" applyAlignment="1">
      <alignment horizontal="center" wrapText="1"/>
    </xf>
    <xf numFmtId="0" fontId="31" fillId="5" borderId="4" xfId="0" applyFont="1" applyFill="1" applyBorder="1" applyAlignment="1">
      <alignment horizontal="left" vertical="top" wrapText="1"/>
    </xf>
    <xf numFmtId="0" fontId="30" fillId="5" borderId="4" xfId="0" applyFont="1" applyFill="1" applyBorder="1" applyAlignment="1">
      <alignment horizontal="center"/>
    </xf>
    <xf numFmtId="3" fontId="30" fillId="5" borderId="4" xfId="0" applyNumberFormat="1" applyFont="1" applyFill="1" applyBorder="1" applyAlignment="1">
      <alignment horizontal="center"/>
    </xf>
    <xf numFmtId="3" fontId="31" fillId="5" borderId="4" xfId="0" applyNumberFormat="1" applyFont="1" applyFill="1" applyBorder="1" applyAlignment="1">
      <alignment horizontal="center"/>
    </xf>
    <xf numFmtId="0" fontId="41" fillId="5" borderId="4" xfId="0" applyFont="1" applyFill="1" applyBorder="1" applyAlignment="1">
      <alignment horizontal="left" vertical="center" wrapText="1"/>
    </xf>
    <xf numFmtId="49" fontId="36" fillId="11" borderId="4" xfId="0" applyNumberFormat="1" applyFont="1" applyFill="1" applyBorder="1" applyAlignment="1">
      <alignment vertical="center" wrapText="1"/>
    </xf>
    <xf numFmtId="1" fontId="31" fillId="5" borderId="4" xfId="5" applyNumberFormat="1" applyFont="1" applyFill="1" applyBorder="1" applyAlignment="1">
      <alignment horizontal="left" vertical="center" wrapText="1"/>
    </xf>
    <xf numFmtId="3" fontId="32" fillId="5" borderId="4" xfId="0" applyNumberFormat="1" applyFont="1" applyFill="1" applyBorder="1" applyAlignment="1">
      <alignment horizontal="center" vertical="center" wrapText="1"/>
    </xf>
    <xf numFmtId="0" fontId="31" fillId="5" borderId="4" xfId="0" applyFont="1" applyFill="1" applyBorder="1"/>
    <xf numFmtId="1" fontId="32" fillId="5" borderId="4" xfId="5" applyNumberFormat="1" applyFont="1" applyFill="1" applyBorder="1" applyAlignment="1">
      <alignment horizontal="left" vertical="center" wrapText="1"/>
    </xf>
    <xf numFmtId="49" fontId="31" fillId="5" borderId="4" xfId="0" applyNumberFormat="1" applyFont="1" applyFill="1" applyBorder="1" applyAlignment="1">
      <alignment horizontal="left" vertical="center" wrapText="1"/>
    </xf>
    <xf numFmtId="0" fontId="31" fillId="5" borderId="0" xfId="0" applyFont="1" applyFill="1" applyAlignment="1">
      <alignment horizontal="center" vertical="center"/>
    </xf>
    <xf numFmtId="0" fontId="31" fillId="5" borderId="0" xfId="0" applyFont="1" applyFill="1" applyAlignment="1">
      <alignment horizontal="center" vertical="center" wrapText="1"/>
    </xf>
    <xf numFmtId="0" fontId="31" fillId="5" borderId="0" xfId="0" applyFont="1" applyFill="1" applyAlignment="1">
      <alignment horizontal="left" vertical="top" wrapText="1"/>
    </xf>
    <xf numFmtId="0" fontId="31" fillId="5" borderId="0" xfId="0" applyFont="1" applyFill="1" applyAlignment="1">
      <alignment horizontal="center" wrapText="1"/>
    </xf>
    <xf numFmtId="0" fontId="31" fillId="5" borderId="0" xfId="0" applyFont="1" applyFill="1" applyAlignment="1">
      <alignment horizontal="left" vertical="center" wrapText="1"/>
    </xf>
    <xf numFmtId="3" fontId="51" fillId="0" borderId="4" xfId="5" applyNumberFormat="1" applyFont="1" applyBorder="1" applyAlignment="1">
      <alignment horizontal="center" vertical="center" wrapText="1"/>
    </xf>
    <xf numFmtId="3" fontId="51" fillId="0" borderId="4" xfId="0" applyNumberFormat="1" applyFont="1" applyBorder="1" applyAlignment="1">
      <alignment vertical="center" wrapText="1"/>
    </xf>
    <xf numFmtId="0" fontId="31" fillId="0" borderId="4" xfId="0" applyFont="1" applyBorder="1" applyAlignment="1">
      <alignment vertical="center" wrapText="1" readingOrder="1"/>
    </xf>
    <xf numFmtId="0" fontId="59" fillId="0" borderId="0" xfId="0" applyFont="1" applyAlignment="1">
      <alignment horizontal="left"/>
    </xf>
    <xf numFmtId="0" fontId="60" fillId="0" borderId="0" xfId="0" applyFont="1" applyAlignment="1">
      <alignment horizontal="left"/>
    </xf>
    <xf numFmtId="0" fontId="62" fillId="0" borderId="4" xfId="0" applyFont="1" applyBorder="1" applyAlignment="1">
      <alignment horizontal="center" vertical="center" wrapText="1"/>
    </xf>
    <xf numFmtId="3" fontId="63" fillId="0" borderId="4" xfId="0" applyNumberFormat="1" applyFont="1" applyBorder="1" applyAlignment="1">
      <alignment horizontal="center" vertical="center"/>
    </xf>
    <xf numFmtId="0" fontId="65" fillId="0" borderId="0" xfId="0" applyFont="1" applyAlignment="1">
      <alignment horizontal="center" vertical="center" wrapText="1"/>
    </xf>
    <xf numFmtId="0" fontId="65" fillId="0" borderId="0" xfId="0" applyFont="1" applyAlignment="1">
      <alignment horizontal="left" vertical="top" wrapText="1"/>
    </xf>
    <xf numFmtId="0" fontId="65" fillId="0" borderId="0" xfId="0" applyFont="1" applyAlignment="1">
      <alignment horizontal="center"/>
    </xf>
    <xf numFmtId="0" fontId="65" fillId="0" borderId="0" xfId="0" applyFont="1" applyAlignment="1">
      <alignment horizontal="center" vertical="center"/>
    </xf>
    <xf numFmtId="49" fontId="65" fillId="0" borderId="0" xfId="0" applyNumberFormat="1" applyFont="1" applyAlignment="1">
      <alignment horizontal="center"/>
    </xf>
    <xf numFmtId="0" fontId="65" fillId="0" borderId="0" xfId="0" applyFont="1" applyAlignment="1">
      <alignment horizontal="center" wrapText="1"/>
    </xf>
    <xf numFmtId="49" fontId="66" fillId="0" borderId="0" xfId="0" applyNumberFormat="1" applyFont="1" applyAlignment="1">
      <alignment horizontal="center"/>
    </xf>
    <xf numFmtId="3" fontId="65" fillId="0" borderId="0" xfId="0" applyNumberFormat="1" applyFont="1" applyAlignment="1">
      <alignment horizontal="center"/>
    </xf>
    <xf numFmtId="0" fontId="65" fillId="0" borderId="0" xfId="0" applyFont="1"/>
    <xf numFmtId="0" fontId="62" fillId="0" borderId="4" xfId="0" applyFont="1" applyBorder="1" applyAlignment="1">
      <alignment horizontal="center" vertical="center"/>
    </xf>
    <xf numFmtId="3" fontId="63" fillId="0" borderId="4" xfId="0" applyNumberFormat="1" applyFont="1" applyBorder="1" applyAlignment="1">
      <alignment horizontal="center" vertical="center" wrapText="1"/>
    </xf>
    <xf numFmtId="0" fontId="51" fillId="5" borderId="4" xfId="0" applyFont="1" applyFill="1" applyBorder="1" applyAlignment="1">
      <alignment horizontal="center" vertical="center" wrapText="1"/>
    </xf>
    <xf numFmtId="0" fontId="51" fillId="12" borderId="4" xfId="0" applyFont="1" applyFill="1" applyBorder="1" applyAlignment="1">
      <alignment vertical="center"/>
    </xf>
    <xf numFmtId="1" fontId="51" fillId="5" borderId="4" xfId="5" applyNumberFormat="1" applyFont="1" applyFill="1" applyBorder="1" applyAlignment="1">
      <alignment horizontal="left" vertical="center" wrapText="1"/>
    </xf>
    <xf numFmtId="49" fontId="51" fillId="0" borderId="4" xfId="0" applyNumberFormat="1" applyFont="1" applyBorder="1" applyAlignment="1">
      <alignment horizontal="left" vertical="center" wrapText="1"/>
    </xf>
    <xf numFmtId="0" fontId="51" fillId="5" borderId="4" xfId="0" applyFont="1" applyFill="1" applyBorder="1"/>
    <xf numFmtId="0" fontId="51" fillId="5" borderId="0" xfId="0" applyFont="1" applyFill="1"/>
    <xf numFmtId="0" fontId="51" fillId="5" borderId="4" xfId="0" applyFont="1" applyFill="1" applyBorder="1" applyAlignment="1">
      <alignment wrapText="1"/>
    </xf>
    <xf numFmtId="0" fontId="35" fillId="0" borderId="4" xfId="0" applyFont="1" applyBorder="1" applyAlignment="1">
      <alignment horizontal="center" vertical="top" wrapText="1"/>
    </xf>
    <xf numFmtId="3" fontId="31" fillId="0" borderId="4" xfId="0" applyNumberFormat="1" applyFont="1" applyBorder="1" applyAlignment="1">
      <alignment vertical="center" wrapText="1"/>
    </xf>
    <xf numFmtId="49" fontId="29" fillId="9" borderId="4" xfId="0" applyNumberFormat="1" applyFont="1" applyFill="1" applyBorder="1" applyAlignment="1">
      <alignment horizontal="center" vertical="center" wrapText="1"/>
    </xf>
    <xf numFmtId="166" fontId="37" fillId="0" borderId="0" xfId="0" applyNumberFormat="1" applyFont="1" applyAlignment="1">
      <alignment horizontal="center" vertical="center" wrapText="1"/>
    </xf>
    <xf numFmtId="167" fontId="31" fillId="0" borderId="4" xfId="24" applyNumberFormat="1" applyFont="1" applyBorder="1" applyAlignment="1">
      <alignment horizontal="center" vertical="center" wrapText="1"/>
    </xf>
    <xf numFmtId="167" fontId="31" fillId="2" borderId="4" xfId="24" applyNumberFormat="1" applyFont="1" applyFill="1" applyBorder="1" applyAlignment="1">
      <alignment horizontal="center" vertical="center" wrapText="1"/>
    </xf>
    <xf numFmtId="3" fontId="31" fillId="5" borderId="4" xfId="0" applyNumberFormat="1" applyFont="1" applyFill="1" applyBorder="1" applyAlignment="1">
      <alignment horizontal="center" vertical="center" wrapText="1" readingOrder="1"/>
    </xf>
    <xf numFmtId="0" fontId="31" fillId="5" borderId="4" xfId="0" applyFont="1" applyFill="1" applyBorder="1" applyAlignment="1">
      <alignment horizontal="left" vertical="center" wrapText="1"/>
    </xf>
    <xf numFmtId="49" fontId="31" fillId="0" borderId="4" xfId="0" applyNumberFormat="1" applyFont="1" applyBorder="1" applyAlignment="1">
      <alignment horizontal="left" vertical="center"/>
    </xf>
    <xf numFmtId="0" fontId="42" fillId="0" borderId="4" xfId="0" applyFont="1" applyBorder="1" applyAlignment="1">
      <alignment horizontal="center" vertical="center"/>
    </xf>
    <xf numFmtId="49" fontId="51" fillId="5" borderId="4" xfId="0" applyNumberFormat="1" applyFont="1" applyFill="1" applyBorder="1" applyAlignment="1">
      <alignment horizontal="left" vertical="center" wrapText="1"/>
    </xf>
    <xf numFmtId="0" fontId="40" fillId="5" borderId="0" xfId="0" applyFont="1" applyFill="1" applyAlignment="1">
      <alignment horizontal="center" vertical="center"/>
    </xf>
    <xf numFmtId="1" fontId="51" fillId="5" borderId="4" xfId="5" applyNumberFormat="1" applyFont="1" applyFill="1" applyBorder="1" applyAlignment="1">
      <alignment horizontal="center" vertical="center" wrapText="1"/>
    </xf>
    <xf numFmtId="1" fontId="31" fillId="5" borderId="4" xfId="5" applyNumberFormat="1" applyFont="1" applyFill="1" applyBorder="1" applyAlignment="1">
      <alignment horizontal="center" vertical="center" wrapText="1"/>
    </xf>
    <xf numFmtId="49" fontId="31" fillId="5" borderId="4" xfId="0" applyNumberFormat="1" applyFont="1" applyFill="1" applyBorder="1" applyAlignment="1">
      <alignment horizontal="center" vertical="center" wrapText="1"/>
    </xf>
    <xf numFmtId="0" fontId="51" fillId="0" borderId="4" xfId="0" applyFont="1" applyBorder="1" applyAlignment="1">
      <alignment wrapText="1"/>
    </xf>
    <xf numFmtId="3" fontId="29" fillId="9" borderId="5" xfId="0" applyNumberFormat="1" applyFont="1" applyFill="1" applyBorder="1" applyAlignment="1">
      <alignment horizontal="center" vertical="center" wrapText="1"/>
    </xf>
    <xf numFmtId="0" fontId="25" fillId="0" borderId="4" xfId="0" applyFont="1" applyBorder="1" applyAlignment="1">
      <alignment horizontal="center" vertical="top" wrapText="1"/>
    </xf>
    <xf numFmtId="0" fontId="24" fillId="0" borderId="0" xfId="0" applyFont="1" applyAlignment="1">
      <alignment horizontal="center" vertical="center"/>
    </xf>
    <xf numFmtId="0" fontId="44" fillId="0" borderId="0" xfId="3" applyFont="1" applyAlignment="1">
      <alignment horizontal="left" vertical="top"/>
    </xf>
    <xf numFmtId="0" fontId="25" fillId="0" borderId="0" xfId="0" applyFont="1" applyAlignment="1">
      <alignment horizontal="left" vertical="top"/>
    </xf>
    <xf numFmtId="0" fontId="61" fillId="0" borderId="4" xfId="0" applyFont="1" applyBorder="1" applyAlignment="1">
      <alignment horizontal="left" vertical="center" wrapText="1"/>
    </xf>
    <xf numFmtId="49" fontId="61" fillId="0" borderId="4" xfId="0" applyNumberFormat="1" applyFont="1" applyBorder="1" applyAlignment="1">
      <alignment horizontal="left" vertical="center" wrapText="1"/>
    </xf>
    <xf numFmtId="1" fontId="30" fillId="0" borderId="0" xfId="0" applyNumberFormat="1" applyFont="1" applyAlignment="1">
      <alignment horizontal="center" vertical="center"/>
    </xf>
    <xf numFmtId="1" fontId="29" fillId="9" borderId="5" xfId="0" applyNumberFormat="1" applyFont="1" applyFill="1" applyBorder="1" applyAlignment="1">
      <alignment horizontal="center" vertical="center" wrapText="1"/>
    </xf>
    <xf numFmtId="1" fontId="55" fillId="0" borderId="4" xfId="0" applyNumberFormat="1" applyFont="1" applyBorder="1" applyAlignment="1">
      <alignment horizontal="center" vertical="center"/>
    </xf>
    <xf numFmtId="1" fontId="55" fillId="0" borderId="0" xfId="0" applyNumberFormat="1" applyFont="1" applyAlignment="1">
      <alignment horizontal="center" vertical="center"/>
    </xf>
    <xf numFmtId="1" fontId="31" fillId="0" borderId="0" xfId="0" applyNumberFormat="1" applyFont="1" applyAlignment="1">
      <alignment horizontal="center"/>
    </xf>
    <xf numFmtId="1" fontId="51" fillId="0" borderId="4" xfId="0" applyNumberFormat="1" applyFont="1" applyBorder="1" applyAlignment="1">
      <alignment horizontal="center" vertical="center"/>
    </xf>
    <xf numFmtId="1" fontId="55" fillId="0" borderId="0" xfId="0" applyNumberFormat="1" applyFont="1" applyAlignment="1">
      <alignment horizontal="center"/>
    </xf>
    <xf numFmtId="0" fontId="37" fillId="0" borderId="0" xfId="0" applyFont="1" applyAlignment="1">
      <alignment horizontal="center" vertical="center" wrapText="1"/>
    </xf>
    <xf numFmtId="1" fontId="66" fillId="0" borderId="0" xfId="0" applyNumberFormat="1" applyFont="1" applyAlignment="1">
      <alignment horizontal="center"/>
    </xf>
    <xf numFmtId="1" fontId="38" fillId="0" borderId="10" xfId="0" applyNumberFormat="1" applyFont="1" applyBorder="1" applyAlignment="1">
      <alignment vertical="center"/>
    </xf>
    <xf numFmtId="1" fontId="30" fillId="0" borderId="4" xfId="0" applyNumberFormat="1" applyFont="1" applyBorder="1" applyAlignment="1">
      <alignment horizontal="center"/>
    </xf>
    <xf numFmtId="1" fontId="31" fillId="0" borderId="4" xfId="0" applyNumberFormat="1" applyFont="1" applyBorder="1" applyAlignment="1">
      <alignment horizontal="center" vertical="center"/>
    </xf>
    <xf numFmtId="1" fontId="39" fillId="0" borderId="0" xfId="0" applyNumberFormat="1" applyFont="1" applyAlignment="1">
      <alignment horizontal="center"/>
    </xf>
    <xf numFmtId="1" fontId="30" fillId="0" borderId="0" xfId="0" applyNumberFormat="1" applyFont="1" applyAlignment="1">
      <alignment horizontal="center"/>
    </xf>
    <xf numFmtId="1" fontId="67" fillId="0" borderId="0" xfId="0" applyNumberFormat="1" applyFont="1" applyAlignment="1">
      <alignment horizontal="center"/>
    </xf>
    <xf numFmtId="1" fontId="33" fillId="0" borderId="0" xfId="0" applyNumberFormat="1" applyFont="1" applyAlignment="1">
      <alignment horizontal="center"/>
    </xf>
    <xf numFmtId="1" fontId="31" fillId="0" borderId="4" xfId="0" applyNumberFormat="1" applyFont="1" applyBorder="1"/>
    <xf numFmtId="1" fontId="30" fillId="0" borderId="4" xfId="0" applyNumberFormat="1" applyFont="1" applyBorder="1" applyAlignment="1">
      <alignment horizontal="center" vertical="center" wrapText="1"/>
    </xf>
    <xf numFmtId="1" fontId="31" fillId="0" borderId="4" xfId="0" applyNumberFormat="1" applyFont="1" applyBorder="1" applyAlignment="1">
      <alignment horizontal="center" vertical="center" wrapText="1"/>
    </xf>
    <xf numFmtId="1" fontId="30" fillId="0" borderId="4" xfId="0" applyNumberFormat="1" applyFont="1" applyBorder="1" applyAlignment="1">
      <alignment horizontal="center" vertical="center"/>
    </xf>
    <xf numFmtId="1" fontId="30" fillId="0" borderId="0" xfId="0" applyNumberFormat="1" applyFont="1" applyAlignment="1">
      <alignment vertical="center"/>
    </xf>
    <xf numFmtId="1" fontId="30" fillId="0" borderId="10" xfId="0" applyNumberFormat="1" applyFont="1" applyBorder="1" applyAlignment="1">
      <alignment vertical="center"/>
    </xf>
    <xf numFmtId="1" fontId="37" fillId="0" borderId="0" xfId="0" applyNumberFormat="1" applyFont="1" applyAlignment="1">
      <alignment horizontal="center" vertical="center" wrapText="1"/>
    </xf>
    <xf numFmtId="1" fontId="37" fillId="0" borderId="13" xfId="0" applyNumberFormat="1" applyFont="1" applyBorder="1" applyAlignment="1">
      <alignment horizontal="center" vertical="center" wrapText="1"/>
    </xf>
    <xf numFmtId="1" fontId="37" fillId="0" borderId="6" xfId="0" applyNumberFormat="1" applyFont="1" applyBorder="1" applyAlignment="1">
      <alignment horizontal="center" vertical="center" wrapText="1"/>
    </xf>
    <xf numFmtId="1" fontId="42" fillId="0" borderId="10" xfId="0" applyNumberFormat="1" applyFont="1" applyBorder="1" applyAlignment="1">
      <alignment vertical="center"/>
    </xf>
    <xf numFmtId="1" fontId="46" fillId="0" borderId="0" xfId="0" applyNumberFormat="1" applyFont="1" applyAlignment="1">
      <alignment horizontal="center"/>
    </xf>
    <xf numFmtId="1" fontId="44" fillId="0" borderId="0" xfId="0" applyNumberFormat="1" applyFont="1" applyAlignment="1">
      <alignment horizontal="center" vertical="center" wrapText="1"/>
    </xf>
    <xf numFmtId="1" fontId="44" fillId="0" borderId="0" xfId="0" applyNumberFormat="1" applyFont="1"/>
    <xf numFmtId="1" fontId="42" fillId="0" borderId="0" xfId="0" applyNumberFormat="1" applyFont="1" applyAlignment="1">
      <alignment horizontal="center"/>
    </xf>
    <xf numFmtId="17" fontId="31" fillId="0" borderId="0" xfId="0" applyNumberFormat="1" applyFont="1"/>
    <xf numFmtId="1" fontId="29" fillId="9" borderId="0" xfId="0" applyNumberFormat="1" applyFont="1" applyFill="1" applyAlignment="1">
      <alignment horizontal="center" vertical="center" wrapText="1"/>
    </xf>
    <xf numFmtId="49" fontId="61" fillId="0" borderId="0" xfId="0" applyNumberFormat="1" applyFont="1" applyAlignment="1">
      <alignment horizontal="left" vertical="center" wrapText="1"/>
    </xf>
    <xf numFmtId="0" fontId="31" fillId="0" borderId="0" xfId="0" applyFont="1" applyAlignment="1">
      <alignment wrapText="1"/>
    </xf>
    <xf numFmtId="1" fontId="31" fillId="0" borderId="0" xfId="0" applyNumberFormat="1" applyFont="1"/>
    <xf numFmtId="0" fontId="32" fillId="0" borderId="7" xfId="0" applyFont="1" applyBorder="1" applyAlignment="1">
      <alignment horizontal="center" vertical="center"/>
    </xf>
    <xf numFmtId="0" fontId="32" fillId="0" borderId="4" xfId="0" applyFont="1" applyBorder="1" applyAlignment="1">
      <alignment horizontal="center" vertical="center"/>
    </xf>
    <xf numFmtId="0" fontId="31" fillId="0" borderId="0" xfId="0" quotePrefix="1" applyFont="1" applyAlignment="1">
      <alignment horizontal="center" vertical="center" wrapText="1"/>
    </xf>
    <xf numFmtId="0" fontId="35" fillId="0" borderId="0" xfId="0" applyFont="1" applyAlignment="1">
      <alignment horizontal="right" vertical="center"/>
    </xf>
    <xf numFmtId="3" fontId="35" fillId="0" borderId="0" xfId="3" applyNumberFormat="1" applyFont="1"/>
    <xf numFmtId="3" fontId="34" fillId="0" borderId="0" xfId="3" applyNumberFormat="1" applyFont="1"/>
    <xf numFmtId="3" fontId="25" fillId="0" borderId="0" xfId="0" applyNumberFormat="1" applyFont="1"/>
    <xf numFmtId="2" fontId="35" fillId="0" borderId="0" xfId="3" applyNumberFormat="1" applyFont="1"/>
    <xf numFmtId="2" fontId="34" fillId="0" borderId="0" xfId="3" applyNumberFormat="1" applyFont="1"/>
    <xf numFmtId="0" fontId="31" fillId="5" borderId="4" xfId="0" applyFont="1" applyFill="1" applyBorder="1" applyAlignment="1">
      <alignment vertical="center" wrapText="1"/>
    </xf>
    <xf numFmtId="3" fontId="31" fillId="5" borderId="4" xfId="0" applyNumberFormat="1" applyFont="1" applyFill="1" applyBorder="1" applyAlignment="1">
      <alignment horizontal="center" vertical="center" wrapText="1"/>
    </xf>
    <xf numFmtId="0" fontId="27" fillId="0" borderId="0" xfId="0" applyFont="1" applyAlignment="1">
      <alignment horizontal="center" wrapText="1"/>
    </xf>
    <xf numFmtId="0" fontId="28" fillId="0" borderId="0" xfId="0" applyFont="1" applyAlignment="1">
      <alignment horizontal="center" vertical="center"/>
    </xf>
    <xf numFmtId="0" fontId="24" fillId="0" borderId="0" xfId="0" applyFont="1" applyAlignment="1">
      <alignment horizontal="center" vertical="center"/>
    </xf>
    <xf numFmtId="0" fontId="23" fillId="0" borderId="0" xfId="0" applyFont="1" applyAlignment="1">
      <alignment horizontal="center"/>
    </xf>
    <xf numFmtId="0" fontId="44" fillId="0" borderId="0" xfId="3" applyFont="1" applyAlignment="1">
      <alignment horizontal="left" vertical="top" wrapText="1"/>
    </xf>
    <xf numFmtId="0" fontId="44" fillId="0" borderId="0" xfId="3" applyFont="1" applyAlignment="1">
      <alignment horizontal="left" vertical="top"/>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3" xfId="0" applyFont="1" applyBorder="1" applyAlignment="1">
      <alignment horizontal="center" vertical="center" wrapText="1"/>
    </xf>
    <xf numFmtId="0" fontId="25" fillId="0" borderId="0" xfId="0" applyFont="1" applyAlignment="1">
      <alignment horizontal="left" vertical="top" wrapText="1"/>
    </xf>
    <xf numFmtId="0" fontId="25" fillId="0" borderId="0" xfId="0" applyFont="1" applyAlignment="1">
      <alignment horizontal="left" vertical="top"/>
    </xf>
    <xf numFmtId="0" fontId="35" fillId="0" borderId="1" xfId="0" applyFont="1" applyBorder="1" applyAlignment="1">
      <alignment horizontal="right" vertical="center"/>
    </xf>
    <xf numFmtId="0" fontId="35" fillId="0" borderId="2" xfId="0" applyFont="1" applyBorder="1" applyAlignment="1">
      <alignment horizontal="right" vertical="center"/>
    </xf>
    <xf numFmtId="0" fontId="35" fillId="0" borderId="3" xfId="0" applyFont="1" applyBorder="1" applyAlignment="1">
      <alignment horizontal="right" vertical="center"/>
    </xf>
    <xf numFmtId="0" fontId="26" fillId="0" borderId="1" xfId="0" applyFont="1" applyBorder="1" applyAlignment="1">
      <alignment horizontal="left" vertical="top" wrapText="1"/>
    </xf>
    <xf numFmtId="0" fontId="26" fillId="0" borderId="2" xfId="0" applyFont="1" applyBorder="1" applyAlignment="1">
      <alignment horizontal="left" vertical="top" wrapText="1"/>
    </xf>
    <xf numFmtId="0" fontId="26" fillId="0" borderId="3" xfId="0" applyFont="1" applyBorder="1" applyAlignment="1">
      <alignment horizontal="left" vertical="top" wrapText="1"/>
    </xf>
    <xf numFmtId="0" fontId="29" fillId="9" borderId="4" xfId="0" applyFont="1" applyFill="1" applyBorder="1" applyAlignment="1">
      <alignment horizontal="center" vertical="center" wrapText="1"/>
    </xf>
    <xf numFmtId="49" fontId="29" fillId="9" borderId="4" xfId="0" applyNumberFormat="1" applyFont="1" applyFill="1" applyBorder="1" applyAlignment="1">
      <alignment horizontal="center" vertical="center" wrapText="1"/>
    </xf>
    <xf numFmtId="49" fontId="29" fillId="9" borderId="5" xfId="0" applyNumberFormat="1" applyFont="1" applyFill="1" applyBorder="1" applyAlignment="1">
      <alignment horizontal="center" vertical="center" wrapText="1"/>
    </xf>
    <xf numFmtId="49" fontId="29" fillId="9" borderId="7" xfId="0" applyNumberFormat="1" applyFont="1" applyFill="1" applyBorder="1" applyAlignment="1">
      <alignment horizontal="center" vertical="center" wrapText="1"/>
    </xf>
    <xf numFmtId="0" fontId="61" fillId="0" borderId="1" xfId="0" applyFont="1" applyBorder="1" applyAlignment="1">
      <alignment horizontal="right" vertical="center" wrapText="1"/>
    </xf>
    <xf numFmtId="0" fontId="61" fillId="0" borderId="2" xfId="0" applyFont="1" applyBorder="1" applyAlignment="1">
      <alignment horizontal="right" vertical="center" wrapText="1"/>
    </xf>
    <xf numFmtId="1" fontId="29" fillId="9" borderId="4" xfId="0" applyNumberFormat="1" applyFont="1" applyFill="1" applyBorder="1" applyAlignment="1">
      <alignment horizontal="center" vertical="center" wrapText="1"/>
    </xf>
    <xf numFmtId="0" fontId="64" fillId="0" borderId="4" xfId="0" applyFont="1" applyBorder="1" applyAlignment="1">
      <alignment horizontal="left" vertical="center" wrapText="1"/>
    </xf>
    <xf numFmtId="3" fontId="29" fillId="9" borderId="5" xfId="0" applyNumberFormat="1" applyFont="1" applyFill="1" applyBorder="1" applyAlignment="1">
      <alignment horizontal="center" vertical="center" wrapText="1"/>
    </xf>
    <xf numFmtId="3" fontId="29" fillId="9" borderId="15" xfId="0" applyNumberFormat="1" applyFont="1" applyFill="1" applyBorder="1" applyAlignment="1">
      <alignment horizontal="center" vertical="center" wrapText="1"/>
    </xf>
    <xf numFmtId="3" fontId="29" fillId="9" borderId="7" xfId="0" applyNumberFormat="1" applyFont="1" applyFill="1" applyBorder="1" applyAlignment="1">
      <alignment horizontal="center" vertical="center" wrapText="1"/>
    </xf>
    <xf numFmtId="0" fontId="29" fillId="9" borderId="5" xfId="0" applyFont="1" applyFill="1" applyBorder="1" applyAlignment="1">
      <alignment horizontal="center" vertical="center" wrapText="1"/>
    </xf>
    <xf numFmtId="0" fontId="29" fillId="9" borderId="15" xfId="0" applyFont="1" applyFill="1" applyBorder="1" applyAlignment="1">
      <alignment horizontal="center" vertical="center" wrapText="1"/>
    </xf>
    <xf numFmtId="0" fontId="29" fillId="9" borderId="7" xfId="0" applyFont="1" applyFill="1" applyBorder="1" applyAlignment="1">
      <alignment horizontal="center" vertical="center" wrapText="1"/>
    </xf>
    <xf numFmtId="0" fontId="0" fillId="0" borderId="7" xfId="0" applyBorder="1" applyAlignment="1">
      <alignment horizontal="center" vertical="center" wrapText="1"/>
    </xf>
    <xf numFmtId="1" fontId="29" fillId="9" borderId="15" xfId="0" applyNumberFormat="1" applyFont="1" applyFill="1" applyBorder="1" applyAlignment="1">
      <alignment horizontal="center" vertical="center" wrapText="1"/>
    </xf>
    <xf numFmtId="1" fontId="0" fillId="0" borderId="7" xfId="0" applyNumberFormat="1" applyBorder="1" applyAlignment="1">
      <alignment horizontal="center" vertical="center" wrapText="1"/>
    </xf>
    <xf numFmtId="49" fontId="61" fillId="0" borderId="1" xfId="0" applyNumberFormat="1" applyFont="1" applyBorder="1" applyAlignment="1">
      <alignment horizontal="left" vertical="center" wrapText="1"/>
    </xf>
    <xf numFmtId="49" fontId="61" fillId="0" borderId="2" xfId="0" applyNumberFormat="1" applyFont="1" applyBorder="1" applyAlignment="1">
      <alignment horizontal="left" vertical="center" wrapText="1"/>
    </xf>
    <xf numFmtId="49" fontId="61" fillId="0" borderId="3" xfId="0" applyNumberFormat="1" applyFont="1" applyBorder="1" applyAlignment="1">
      <alignment horizontal="left" vertical="center" wrapText="1"/>
    </xf>
    <xf numFmtId="0" fontId="68" fillId="0" borderId="2" xfId="0" applyFont="1" applyBorder="1" applyAlignment="1">
      <alignment horizontal="left" vertical="center" wrapText="1"/>
    </xf>
    <xf numFmtId="0" fontId="68" fillId="0" borderId="3" xfId="0" applyFont="1" applyBorder="1" applyAlignment="1">
      <alignment horizontal="left" vertical="center" wrapText="1"/>
    </xf>
    <xf numFmtId="1" fontId="29" fillId="9" borderId="7" xfId="0" applyNumberFormat="1" applyFont="1" applyFill="1" applyBorder="1" applyAlignment="1">
      <alignment horizontal="center" vertical="center" wrapText="1"/>
    </xf>
    <xf numFmtId="0" fontId="61" fillId="0" borderId="2" xfId="0" applyFont="1" applyBorder="1" applyAlignment="1">
      <alignment horizontal="right" vertical="center"/>
    </xf>
    <xf numFmtId="49" fontId="30" fillId="0" borderId="4" xfId="0" applyNumberFormat="1" applyFont="1" applyBorder="1" applyAlignment="1">
      <alignment horizontal="center" vertical="center" wrapText="1"/>
    </xf>
    <xf numFmtId="49" fontId="29" fillId="9" borderId="15" xfId="0" applyNumberFormat="1" applyFont="1" applyFill="1" applyBorder="1" applyAlignment="1">
      <alignment horizontal="center" vertical="center" wrapText="1"/>
    </xf>
    <xf numFmtId="0" fontId="61" fillId="0" borderId="4" xfId="0" applyFont="1" applyBorder="1" applyAlignment="1">
      <alignment horizontal="left" vertical="center" wrapText="1"/>
    </xf>
    <xf numFmtId="49" fontId="61" fillId="0" borderId="4" xfId="0" applyNumberFormat="1" applyFont="1" applyBorder="1" applyAlignment="1">
      <alignment horizontal="left" vertical="center" wrapText="1"/>
    </xf>
    <xf numFmtId="49" fontId="69" fillId="0" borderId="2" xfId="0" applyNumberFormat="1" applyFont="1" applyBorder="1" applyAlignment="1">
      <alignment horizontal="left" vertical="center" wrapText="1"/>
    </xf>
    <xf numFmtId="49" fontId="69" fillId="0" borderId="3" xfId="0" applyNumberFormat="1" applyFont="1" applyBorder="1" applyAlignment="1">
      <alignment horizontal="left" vertical="center" wrapText="1"/>
    </xf>
    <xf numFmtId="0" fontId="70" fillId="14" borderId="1" xfId="0" applyFont="1" applyFill="1" applyBorder="1" applyAlignment="1">
      <alignment horizontal="center" vertical="center"/>
    </xf>
    <xf numFmtId="0" fontId="70" fillId="14" borderId="2" xfId="0" applyFont="1" applyFill="1" applyBorder="1" applyAlignment="1">
      <alignment horizontal="center" vertical="center"/>
    </xf>
    <xf numFmtId="0" fontId="70" fillId="14" borderId="3" xfId="0" applyFont="1" applyFill="1" applyBorder="1" applyAlignment="1">
      <alignment horizontal="center" vertical="center"/>
    </xf>
    <xf numFmtId="0" fontId="70" fillId="5" borderId="0" xfId="0" applyFont="1" applyFill="1" applyAlignment="1">
      <alignment horizontal="center" vertical="center"/>
    </xf>
    <xf numFmtId="0" fontId="0" fillId="5" borderId="0" xfId="0" applyFill="1" applyAlignment="1">
      <alignment horizontal="center" vertical="center"/>
    </xf>
    <xf numFmtId="0" fontId="71" fillId="13" borderId="0" xfId="5" applyFont="1" applyFill="1" applyAlignment="1">
      <alignment horizontal="left" vertical="center" wrapText="1"/>
    </xf>
    <xf numFmtId="0" fontId="72" fillId="5" borderId="0" xfId="0" applyFont="1" applyFill="1" applyAlignment="1">
      <alignment horizontal="center"/>
    </xf>
    <xf numFmtId="0" fontId="73" fillId="5" borderId="0" xfId="0" applyFont="1" applyFill="1" applyAlignment="1">
      <alignment horizontal="center"/>
    </xf>
    <xf numFmtId="0" fontId="70" fillId="14" borderId="19" xfId="0" applyFont="1" applyFill="1" applyBorder="1" applyAlignment="1">
      <alignment horizontal="center" vertical="center"/>
    </xf>
    <xf numFmtId="0" fontId="0" fillId="14" borderId="20" xfId="0" applyFill="1" applyBorder="1" applyAlignment="1">
      <alignment horizontal="center" vertical="center"/>
    </xf>
    <xf numFmtId="0" fontId="0" fillId="14" borderId="16" xfId="0" applyFill="1" applyBorder="1" applyAlignment="1">
      <alignment horizontal="center" vertical="center"/>
    </xf>
    <xf numFmtId="0" fontId="74" fillId="3" borderId="1" xfId="0" applyFont="1" applyFill="1" applyBorder="1" applyAlignment="1">
      <alignment horizontal="left" vertical="center" wrapText="1"/>
    </xf>
    <xf numFmtId="0" fontId="74" fillId="3" borderId="2" xfId="0" applyFont="1" applyFill="1" applyBorder="1" applyAlignment="1">
      <alignment horizontal="left" vertical="center" wrapText="1"/>
    </xf>
    <xf numFmtId="0" fontId="74" fillId="3" borderId="3" xfId="0" applyFont="1" applyFill="1" applyBorder="1" applyAlignment="1">
      <alignment horizontal="left" vertical="center" wrapText="1"/>
    </xf>
    <xf numFmtId="0" fontId="75" fillId="0" borderId="21" xfId="0" applyFont="1" applyBorder="1" applyAlignment="1">
      <alignment horizontal="left" vertical="top" wrapText="1"/>
    </xf>
    <xf numFmtId="0" fontId="54" fillId="0" borderId="0" xfId="0" applyFont="1" applyAlignment="1">
      <alignment horizontal="left" vertical="top"/>
    </xf>
    <xf numFmtId="0" fontId="54" fillId="0" borderId="17" xfId="0" applyFont="1" applyBorder="1" applyAlignment="1">
      <alignment horizontal="left" vertical="top"/>
    </xf>
    <xf numFmtId="0" fontId="75" fillId="0" borderId="12" xfId="0" applyFont="1" applyBorder="1" applyAlignment="1">
      <alignment horizontal="left" vertical="top" wrapText="1"/>
    </xf>
    <xf numFmtId="0" fontId="75" fillId="0" borderId="10" xfId="0" applyFont="1" applyBorder="1" applyAlignment="1">
      <alignment horizontal="left" vertical="top" wrapText="1"/>
    </xf>
    <xf numFmtId="0" fontId="75" fillId="0" borderId="18" xfId="0" applyFont="1" applyBorder="1" applyAlignment="1">
      <alignment horizontal="left" vertical="top" wrapText="1"/>
    </xf>
    <xf numFmtId="0" fontId="75" fillId="0" borderId="1" xfId="0" applyFont="1" applyBorder="1" applyAlignment="1">
      <alignment horizontal="left" vertical="top" wrapText="1"/>
    </xf>
    <xf numFmtId="0" fontId="54" fillId="0" borderId="2" xfId="0" applyFont="1" applyBorder="1" applyAlignment="1">
      <alignment horizontal="left" vertical="top"/>
    </xf>
    <xf numFmtId="0" fontId="54" fillId="0" borderId="3" xfId="0" applyFont="1" applyBorder="1" applyAlignment="1">
      <alignment horizontal="left" vertical="top"/>
    </xf>
    <xf numFmtId="0" fontId="54" fillId="0" borderId="2" xfId="0" applyFont="1" applyBorder="1" applyAlignment="1">
      <alignment horizontal="left" vertical="top" wrapText="1"/>
    </xf>
    <xf numFmtId="0" fontId="54" fillId="0" borderId="3" xfId="0" applyFont="1" applyBorder="1" applyAlignment="1">
      <alignment horizontal="left" vertical="top" wrapText="1"/>
    </xf>
    <xf numFmtId="0" fontId="74" fillId="3" borderId="12" xfId="0" applyFont="1" applyFill="1" applyBorder="1" applyAlignment="1">
      <alignment horizontal="left" vertical="center" wrapText="1"/>
    </xf>
    <xf numFmtId="0" fontId="74" fillId="3" borderId="10" xfId="0" applyFont="1" applyFill="1" applyBorder="1" applyAlignment="1">
      <alignment horizontal="left" vertical="center" wrapText="1"/>
    </xf>
    <xf numFmtId="0" fontId="74" fillId="3" borderId="18" xfId="0" applyFont="1" applyFill="1" applyBorder="1" applyAlignment="1">
      <alignment horizontal="left" vertical="center" wrapText="1"/>
    </xf>
    <xf numFmtId="0" fontId="75" fillId="0" borderId="2" xfId="0" applyFont="1" applyBorder="1" applyAlignment="1">
      <alignment horizontal="left" vertical="top" wrapText="1"/>
    </xf>
    <xf numFmtId="0" fontId="75" fillId="0" borderId="3" xfId="0" applyFont="1" applyBorder="1" applyAlignment="1">
      <alignment horizontal="left" vertical="top" wrapText="1"/>
    </xf>
    <xf numFmtId="0" fontId="74" fillId="14" borderId="1" xfId="0" applyFont="1" applyFill="1" applyBorder="1" applyAlignment="1">
      <alignment horizontal="center" vertical="center" wrapText="1"/>
    </xf>
    <xf numFmtId="0" fontId="74" fillId="14" borderId="2" xfId="0" applyFont="1" applyFill="1" applyBorder="1" applyAlignment="1">
      <alignment horizontal="center" vertical="center" wrapText="1"/>
    </xf>
    <xf numFmtId="0" fontId="74" fillId="14" borderId="3" xfId="0" applyFont="1" applyFill="1" applyBorder="1" applyAlignment="1">
      <alignment horizontal="center" vertical="center" wrapText="1"/>
    </xf>
    <xf numFmtId="49" fontId="36" fillId="11" borderId="4" xfId="0" applyNumberFormat="1" applyFont="1" applyFill="1" applyBorder="1" applyAlignment="1">
      <alignment horizontal="center" vertical="center" wrapText="1"/>
    </xf>
    <xf numFmtId="3" fontId="29" fillId="9" borderId="4" xfId="0" applyNumberFormat="1" applyFont="1" applyFill="1" applyBorder="1" applyAlignment="1">
      <alignment horizontal="center" vertical="center" wrapText="1"/>
    </xf>
    <xf numFmtId="49" fontId="50" fillId="11" borderId="1" xfId="0" applyNumberFormat="1" applyFont="1" applyFill="1" applyBorder="1" applyAlignment="1">
      <alignment horizontal="center" vertical="center" wrapText="1"/>
    </xf>
    <xf numFmtId="49" fontId="50" fillId="11" borderId="2" xfId="0" applyNumberFormat="1" applyFont="1" applyFill="1" applyBorder="1" applyAlignment="1">
      <alignment horizontal="center" vertical="center" wrapText="1"/>
    </xf>
    <xf numFmtId="49" fontId="36" fillId="11" borderId="1" xfId="0" applyNumberFormat="1" applyFont="1" applyFill="1" applyBorder="1" applyAlignment="1">
      <alignment horizontal="center" vertical="center" wrapText="1"/>
    </xf>
    <xf numFmtId="49" fontId="36" fillId="11" borderId="2" xfId="0" applyNumberFormat="1" applyFont="1" applyFill="1" applyBorder="1" applyAlignment="1">
      <alignment horizontal="center" vertical="center" wrapText="1"/>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4" borderId="1" xfId="0" applyFont="1" applyFill="1" applyBorder="1" applyAlignment="1">
      <alignment horizontal="center"/>
    </xf>
    <xf numFmtId="0" fontId="2" fillId="4" borderId="2" xfId="0" applyFont="1" applyFill="1" applyBorder="1" applyAlignment="1">
      <alignment horizontal="center"/>
    </xf>
  </cellXfs>
  <cellStyles count="25">
    <cellStyle name="Comma" xfId="24" builtinId="3"/>
    <cellStyle name="Hyperlink 2" xfId="7" xr:uid="{00000000-0005-0000-0000-000001000000}"/>
    <cellStyle name="Normal" xfId="0" builtinId="0"/>
    <cellStyle name="Normal 10" xfId="1" xr:uid="{00000000-0005-0000-0000-000003000000}"/>
    <cellStyle name="Normal 10 2" xfId="18" xr:uid="{00000000-0005-0000-0000-000004000000}"/>
    <cellStyle name="Normal 11" xfId="19" xr:uid="{00000000-0005-0000-0000-000005000000}"/>
    <cellStyle name="Normal 12" xfId="20" xr:uid="{00000000-0005-0000-0000-000006000000}"/>
    <cellStyle name="Normal 13" xfId="10" xr:uid="{00000000-0005-0000-0000-000007000000}"/>
    <cellStyle name="Normal 2" xfId="5" xr:uid="{00000000-0005-0000-0000-000008000000}"/>
    <cellStyle name="Normal 2 2" xfId="2" xr:uid="{00000000-0005-0000-0000-000009000000}"/>
    <cellStyle name="Normal 2 2 2" xfId="6" xr:uid="{00000000-0005-0000-0000-00000A000000}"/>
    <cellStyle name="Normal 2 2 3" xfId="4" xr:uid="{00000000-0005-0000-0000-00000B000000}"/>
    <cellStyle name="Normal 2 2 3 2" xfId="23" xr:uid="{00000000-0005-0000-0000-00000C000000}"/>
    <cellStyle name="Normal 2 9 2 2 2" xfId="3" xr:uid="{00000000-0005-0000-0000-00000D000000}"/>
    <cellStyle name="Normal 2_InvesticijuPlans_2014_2020_1red_1jun2012" xfId="8" xr:uid="{00000000-0005-0000-0000-00000E000000}"/>
    <cellStyle name="Normal 3" xfId="11" xr:uid="{00000000-0005-0000-0000-00000F000000}"/>
    <cellStyle name="Normal 4" xfId="12" xr:uid="{00000000-0005-0000-0000-000010000000}"/>
    <cellStyle name="Normal 5" xfId="13" xr:uid="{00000000-0005-0000-0000-000011000000}"/>
    <cellStyle name="Normal 6" xfId="14" xr:uid="{00000000-0005-0000-0000-000012000000}"/>
    <cellStyle name="Normal 7" xfId="15" xr:uid="{00000000-0005-0000-0000-000013000000}"/>
    <cellStyle name="Normal 8" xfId="16" xr:uid="{00000000-0005-0000-0000-000014000000}"/>
    <cellStyle name="Normal 9" xfId="17" xr:uid="{00000000-0005-0000-0000-000015000000}"/>
    <cellStyle name="Parastais_2013_3_lasijums" xfId="21" xr:uid="{00000000-0005-0000-0000-000016000000}"/>
    <cellStyle name="Parasts 2" xfId="22" xr:uid="{00000000-0005-0000-0000-000017000000}"/>
    <cellStyle name="Percent 2" xfId="9" xr:uid="{00000000-0005-0000-0000-000018000000}"/>
  </cellStyles>
  <dxfs count="0"/>
  <tableStyles count="0" defaultTableStyle="TableStyleMedium2" defaultPivotStyle="PivotStyleLight16"/>
  <colors>
    <mruColors>
      <color rgb="FF9E0000"/>
      <color rgb="FFFFFF99"/>
      <color rgb="FFCCFF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171450</xdr:colOff>
      <xdr:row>8</xdr:row>
      <xdr:rowOff>0</xdr:rowOff>
    </xdr:from>
    <xdr:to>
      <xdr:col>9</xdr:col>
      <xdr:colOff>333375</xdr:colOff>
      <xdr:row>14</xdr:row>
      <xdr:rowOff>152400</xdr:rowOff>
    </xdr:to>
    <xdr:pic>
      <xdr:nvPicPr>
        <xdr:cNvPr id="2" name="Picture 1">
          <a:extLst>
            <a:ext uri="{FF2B5EF4-FFF2-40B4-BE49-F238E27FC236}">
              <a16:creationId xmlns:a16="http://schemas.microsoft.com/office/drawing/2014/main" id="{FAC19C69-26DF-4B5E-A76B-DDC496D7DEF1}"/>
            </a:ext>
          </a:extLst>
        </xdr:cNvPr>
        <xdr:cNvPicPr>
          <a:picLocks noChangeAspect="1"/>
        </xdr:cNvPicPr>
      </xdr:nvPicPr>
      <xdr:blipFill>
        <a:blip xmlns:r="http://schemas.openxmlformats.org/officeDocument/2006/relationships" r:embed="rId1"/>
        <a:stretch>
          <a:fillRect/>
        </a:stretch>
      </xdr:blipFill>
      <xdr:spPr>
        <a:xfrm>
          <a:off x="2609850" y="4257675"/>
          <a:ext cx="3209925" cy="1295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495301</xdr:colOff>
      <xdr:row>17</xdr:row>
      <xdr:rowOff>82784</xdr:rowOff>
    </xdr:from>
    <xdr:to>
      <xdr:col>13</xdr:col>
      <xdr:colOff>572424</xdr:colOff>
      <xdr:row>52</xdr:row>
      <xdr:rowOff>180975</xdr:rowOff>
    </xdr:to>
    <xdr:pic>
      <xdr:nvPicPr>
        <xdr:cNvPr id="2" name="Picture 1">
          <a:extLst>
            <a:ext uri="{FF2B5EF4-FFF2-40B4-BE49-F238E27FC236}">
              <a16:creationId xmlns:a16="http://schemas.microsoft.com/office/drawing/2014/main" id="{B8C55FEE-678D-41FC-AE52-5FB35CD6ADFE}"/>
            </a:ext>
          </a:extLst>
        </xdr:cNvPr>
        <xdr:cNvPicPr>
          <a:picLocks noChangeAspect="1"/>
        </xdr:cNvPicPr>
      </xdr:nvPicPr>
      <xdr:blipFill>
        <a:blip xmlns:r="http://schemas.openxmlformats.org/officeDocument/2006/relationships" r:embed="rId1"/>
        <a:stretch>
          <a:fillRect/>
        </a:stretch>
      </xdr:blipFill>
      <xdr:spPr>
        <a:xfrm>
          <a:off x="495301" y="21342584"/>
          <a:ext cx="9421148" cy="67656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371475</xdr:colOff>
      <xdr:row>3</xdr:row>
      <xdr:rowOff>1014948</xdr:rowOff>
    </xdr:from>
    <xdr:ext cx="8724899" cy="1258154"/>
    <xdr:sp macro="" textlink="">
      <xdr:nvSpPr>
        <xdr:cNvPr id="3" name="TextBox 2">
          <a:extLst>
            <a:ext uri="{FF2B5EF4-FFF2-40B4-BE49-F238E27FC236}">
              <a16:creationId xmlns:a16="http://schemas.microsoft.com/office/drawing/2014/main" id="{00000000-0008-0000-0200-000003000000}"/>
            </a:ext>
          </a:extLst>
        </xdr:cNvPr>
        <xdr:cNvSpPr txBox="1"/>
      </xdr:nvSpPr>
      <xdr:spPr>
        <a:xfrm rot="18924132">
          <a:off x="2714625" y="2881848"/>
          <a:ext cx="8724899" cy="12581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lv-LV" sz="8000"/>
            <a:t>PARAUGS</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8"/>
  <sheetViews>
    <sheetView tabSelected="1" workbookViewId="0">
      <selection activeCell="R11" sqref="R11"/>
    </sheetView>
  </sheetViews>
  <sheetFormatPr defaultRowHeight="15" x14ac:dyDescent="0.25"/>
  <sheetData>
    <row r="1" spans="1:14" ht="138.75" customHeight="1" x14ac:dyDescent="0.45">
      <c r="A1" s="356" t="s">
        <v>884</v>
      </c>
      <c r="B1" s="356"/>
      <c r="C1" s="356"/>
      <c r="D1" s="356"/>
      <c r="E1" s="356"/>
      <c r="F1" s="356"/>
      <c r="G1" s="356"/>
      <c r="H1" s="356"/>
      <c r="I1" s="356"/>
      <c r="J1" s="356"/>
      <c r="K1" s="356"/>
      <c r="L1" s="356"/>
      <c r="M1" s="356"/>
      <c r="N1" s="356"/>
    </row>
    <row r="3" spans="1:14" ht="22.5" x14ac:dyDescent="0.25">
      <c r="A3" s="358" t="s">
        <v>1083</v>
      </c>
      <c r="B3" s="358"/>
      <c r="C3" s="358"/>
      <c r="D3" s="358"/>
      <c r="E3" s="358"/>
      <c r="F3" s="358"/>
      <c r="G3" s="358"/>
      <c r="H3" s="358"/>
      <c r="I3" s="358"/>
      <c r="J3" s="358"/>
      <c r="K3" s="358"/>
      <c r="L3" s="358"/>
      <c r="M3" s="358"/>
      <c r="N3" s="358"/>
    </row>
    <row r="5" spans="1:14" ht="39.75" customHeight="1" x14ac:dyDescent="0.25">
      <c r="A5" s="357" t="s">
        <v>391</v>
      </c>
      <c r="B5" s="357"/>
      <c r="C5" s="357"/>
      <c r="D5" s="357"/>
      <c r="E5" s="357"/>
      <c r="F5" s="357"/>
      <c r="G5" s="357"/>
      <c r="H5" s="357"/>
      <c r="I5" s="357"/>
      <c r="J5" s="357"/>
      <c r="K5" s="357"/>
      <c r="L5" s="357"/>
      <c r="M5" s="357"/>
      <c r="N5" s="357"/>
    </row>
    <row r="18" spans="1:14" ht="26.25" x14ac:dyDescent="0.4">
      <c r="A18" s="359">
        <v>2023</v>
      </c>
      <c r="B18" s="359"/>
      <c r="C18" s="359"/>
      <c r="D18" s="359"/>
      <c r="E18" s="359"/>
      <c r="F18" s="359"/>
      <c r="G18" s="359"/>
      <c r="H18" s="359"/>
      <c r="I18" s="359"/>
      <c r="J18" s="359"/>
      <c r="K18" s="359"/>
      <c r="L18" s="359"/>
      <c r="M18" s="359"/>
      <c r="N18" s="359"/>
    </row>
  </sheetData>
  <mergeCells count="4">
    <mergeCell ref="A1:N1"/>
    <mergeCell ref="A5:N5"/>
    <mergeCell ref="A3:N3"/>
    <mergeCell ref="A18:N18"/>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pageSetUpPr fitToPage="1"/>
  </sheetPr>
  <dimension ref="A1:U64"/>
  <sheetViews>
    <sheetView zoomScaleNormal="100" zoomScaleSheetLayoutView="70" workbookViewId="0">
      <pane ySplit="6" topLeftCell="A19" activePane="bottomLeft" state="frozen"/>
      <selection pane="bottomLeft" activeCell="F12" sqref="F12"/>
    </sheetView>
  </sheetViews>
  <sheetFormatPr defaultColWidth="9.140625" defaultRowHeight="14.25" x14ac:dyDescent="0.2"/>
  <cols>
    <col min="1" max="1" width="7.85546875" style="185" customWidth="1"/>
    <col min="2" max="2" width="32.140625" style="187" customWidth="1"/>
    <col min="3" max="3" width="17.28515625" style="188" customWidth="1"/>
    <col min="4" max="4" width="15.7109375" style="188" customWidth="1"/>
    <col min="5" max="5" width="13.5703125" style="185" hidden="1" customWidth="1"/>
    <col min="6" max="6" width="15.7109375" style="186" customWidth="1"/>
    <col min="7" max="9" width="15.7109375" style="186" hidden="1" customWidth="1"/>
    <col min="10" max="11" width="13.7109375" style="185" hidden="1" customWidth="1"/>
    <col min="12" max="12" width="17.140625" style="186" hidden="1" customWidth="1"/>
    <col min="13" max="13" width="15.28515625" style="189" hidden="1" customWidth="1"/>
    <col min="14" max="14" width="16.42578125" style="190" hidden="1" customWidth="1"/>
    <col min="15" max="15" width="18.85546875" style="190" hidden="1" customWidth="1"/>
    <col min="16" max="16" width="65.7109375" style="187" customWidth="1"/>
    <col min="17" max="17" width="18" style="186" hidden="1" customWidth="1"/>
    <col min="18" max="18" width="13.85546875" style="186" customWidth="1"/>
    <col min="19" max="19" width="14.28515625" style="337" customWidth="1"/>
    <col min="20" max="20" width="14.140625" style="337" customWidth="1"/>
    <col min="21" max="21" width="14.28515625" style="339" customWidth="1"/>
    <col min="22" max="16384" width="9.140625" style="157"/>
  </cols>
  <sheetData>
    <row r="1" spans="1:21" s="139" customFormat="1" ht="12.75" x14ac:dyDescent="0.2">
      <c r="A1" s="122"/>
      <c r="B1" s="121"/>
      <c r="C1" s="120"/>
      <c r="D1" s="120"/>
      <c r="E1" s="122"/>
      <c r="F1" s="120"/>
      <c r="G1" s="123"/>
      <c r="H1" s="120"/>
      <c r="I1" s="120"/>
      <c r="J1" s="120"/>
      <c r="K1" s="120"/>
      <c r="L1" s="124"/>
      <c r="M1" s="124"/>
      <c r="N1" s="125"/>
      <c r="O1" s="121"/>
      <c r="P1" s="129"/>
      <c r="Q1" s="129"/>
      <c r="R1" s="129"/>
      <c r="S1" s="325"/>
      <c r="T1" s="325"/>
      <c r="U1" s="323"/>
    </row>
    <row r="2" spans="1:21" s="139" customFormat="1" ht="22.5" x14ac:dyDescent="0.3">
      <c r="A2" s="134" t="s">
        <v>763</v>
      </c>
      <c r="B2" s="121"/>
      <c r="C2" s="120"/>
      <c r="D2" s="120"/>
      <c r="E2" s="122"/>
      <c r="F2" s="120"/>
      <c r="G2" s="123"/>
      <c r="H2" s="120"/>
      <c r="I2" s="120"/>
      <c r="J2" s="120"/>
      <c r="K2" s="120"/>
      <c r="L2" s="124"/>
      <c r="M2" s="124"/>
      <c r="N2" s="125"/>
      <c r="O2" s="121"/>
      <c r="P2" s="129"/>
      <c r="Q2" s="129"/>
      <c r="R2" s="129"/>
      <c r="S2" s="325"/>
      <c r="T2" s="325"/>
      <c r="U2" s="323"/>
    </row>
    <row r="3" spans="1:21" x14ac:dyDescent="0.2">
      <c r="A3" s="191"/>
      <c r="B3" s="191"/>
      <c r="C3" s="191"/>
      <c r="D3" s="191"/>
      <c r="E3" s="191"/>
      <c r="F3" s="191"/>
      <c r="G3" s="191"/>
      <c r="H3" s="191"/>
      <c r="I3" s="191"/>
      <c r="J3" s="191"/>
      <c r="K3" s="191"/>
      <c r="L3" s="191"/>
      <c r="M3" s="192"/>
      <c r="N3" s="191"/>
      <c r="O3" s="191"/>
      <c r="P3" s="193"/>
      <c r="Q3" s="191"/>
      <c r="R3" s="191"/>
      <c r="S3" s="335"/>
      <c r="T3" s="335"/>
      <c r="U3" s="335"/>
    </row>
    <row r="4" spans="1:21" ht="20.100000000000001" hidden="1" customHeight="1" x14ac:dyDescent="0.2">
      <c r="A4" s="374" t="s">
        <v>10</v>
      </c>
      <c r="B4" s="373" t="s">
        <v>36</v>
      </c>
      <c r="C4" s="373" t="s">
        <v>11</v>
      </c>
      <c r="D4" s="384" t="s">
        <v>949</v>
      </c>
      <c r="E4" s="373" t="s">
        <v>364</v>
      </c>
      <c r="F4" s="373" t="s">
        <v>796</v>
      </c>
      <c r="G4" s="373"/>
      <c r="H4" s="373"/>
      <c r="I4" s="373"/>
      <c r="J4" s="373"/>
      <c r="K4" s="373"/>
      <c r="L4" s="373"/>
      <c r="M4" s="373"/>
      <c r="N4" s="373"/>
      <c r="O4" s="373"/>
      <c r="P4" s="374" t="s">
        <v>368</v>
      </c>
      <c r="Q4" s="381" t="s">
        <v>505</v>
      </c>
      <c r="R4" s="303"/>
      <c r="S4" s="311"/>
      <c r="T4" s="311"/>
      <c r="U4" s="379" t="s">
        <v>956</v>
      </c>
    </row>
    <row r="5" spans="1:21" ht="47.25" customHeight="1" x14ac:dyDescent="0.2">
      <c r="A5" s="374"/>
      <c r="B5" s="373"/>
      <c r="C5" s="373"/>
      <c r="D5" s="385"/>
      <c r="E5" s="373"/>
      <c r="F5" s="374" t="s">
        <v>797</v>
      </c>
      <c r="G5" s="374" t="s">
        <v>804</v>
      </c>
      <c r="H5" s="374"/>
      <c r="I5" s="373" t="s">
        <v>802</v>
      </c>
      <c r="J5" s="374" t="s">
        <v>803</v>
      </c>
      <c r="K5" s="375" t="s">
        <v>810</v>
      </c>
      <c r="L5" s="373" t="s">
        <v>798</v>
      </c>
      <c r="M5" s="373" t="s">
        <v>799</v>
      </c>
      <c r="N5" s="373"/>
      <c r="O5" s="373" t="s">
        <v>800</v>
      </c>
      <c r="P5" s="374"/>
      <c r="Q5" s="382"/>
      <c r="R5" s="388" t="s">
        <v>363</v>
      </c>
      <c r="S5" s="388" t="s">
        <v>960</v>
      </c>
      <c r="T5" s="388" t="s">
        <v>955</v>
      </c>
      <c r="U5" s="379"/>
    </row>
    <row r="6" spans="1:21" s="194" customFormat="1" ht="37.5" customHeight="1" x14ac:dyDescent="0.25">
      <c r="A6" s="374"/>
      <c r="B6" s="373"/>
      <c r="C6" s="373"/>
      <c r="D6" s="386"/>
      <c r="E6" s="373"/>
      <c r="F6" s="374"/>
      <c r="G6" s="289" t="s">
        <v>805</v>
      </c>
      <c r="H6" s="289" t="s">
        <v>806</v>
      </c>
      <c r="I6" s="373"/>
      <c r="J6" s="374"/>
      <c r="K6" s="376"/>
      <c r="L6" s="373"/>
      <c r="M6" s="119" t="s">
        <v>506</v>
      </c>
      <c r="N6" s="119" t="s">
        <v>372</v>
      </c>
      <c r="O6" s="373"/>
      <c r="P6" s="374"/>
      <c r="Q6" s="383"/>
      <c r="R6" s="389"/>
      <c r="S6" s="389"/>
      <c r="T6" s="389"/>
      <c r="U6" s="379"/>
    </row>
    <row r="7" spans="1:21" s="194" customFormat="1" ht="20.25" customHeight="1" x14ac:dyDescent="0.25">
      <c r="A7" s="390" t="s">
        <v>895</v>
      </c>
      <c r="B7" s="401"/>
      <c r="C7" s="401"/>
      <c r="D7" s="401"/>
      <c r="E7" s="401"/>
      <c r="F7" s="401"/>
      <c r="G7" s="401"/>
      <c r="H7" s="401"/>
      <c r="I7" s="401"/>
      <c r="J7" s="401"/>
      <c r="K7" s="401"/>
      <c r="L7" s="401"/>
      <c r="M7" s="401"/>
      <c r="N7" s="401"/>
      <c r="O7" s="401"/>
      <c r="P7" s="401"/>
      <c r="Q7" s="401"/>
      <c r="R7" s="401"/>
      <c r="S7" s="401"/>
      <c r="T7" s="401"/>
      <c r="U7" s="402"/>
    </row>
    <row r="8" spans="1:21" s="197" customFormat="1" ht="120" customHeight="1" x14ac:dyDescent="0.25">
      <c r="A8" s="142" t="s">
        <v>591</v>
      </c>
      <c r="B8" s="155" t="s">
        <v>498</v>
      </c>
      <c r="C8" s="142" t="s">
        <v>622</v>
      </c>
      <c r="D8" s="143" t="s">
        <v>972</v>
      </c>
      <c r="E8" s="195"/>
      <c r="F8" s="154">
        <v>700000</v>
      </c>
      <c r="G8" s="154"/>
      <c r="H8" s="154"/>
      <c r="I8" s="154"/>
      <c r="J8" s="143"/>
      <c r="K8" s="143"/>
      <c r="L8" s="142"/>
      <c r="M8" s="196"/>
      <c r="N8" s="142"/>
      <c r="O8" s="142"/>
      <c r="P8" s="156" t="s">
        <v>1061</v>
      </c>
      <c r="Q8" s="142"/>
      <c r="R8" s="143" t="s">
        <v>795</v>
      </c>
      <c r="S8" s="328">
        <f>F8/6</f>
        <v>116666.66666666667</v>
      </c>
      <c r="T8" s="328"/>
      <c r="U8" s="321"/>
    </row>
    <row r="9" spans="1:21" s="197" customFormat="1" ht="30.75" customHeight="1" x14ac:dyDescent="0.25">
      <c r="A9" s="142" t="s">
        <v>592</v>
      </c>
      <c r="B9" s="155" t="s">
        <v>499</v>
      </c>
      <c r="C9" s="142" t="s">
        <v>622</v>
      </c>
      <c r="D9" s="143" t="s">
        <v>972</v>
      </c>
      <c r="E9" s="195"/>
      <c r="F9" s="154">
        <v>150000</v>
      </c>
      <c r="G9" s="154"/>
      <c r="H9" s="154"/>
      <c r="I9" s="154"/>
      <c r="J9" s="143"/>
      <c r="K9" s="143"/>
      <c r="L9" s="142"/>
      <c r="M9" s="196"/>
      <c r="N9" s="142"/>
      <c r="O9" s="142"/>
      <c r="P9" s="156" t="s">
        <v>1062</v>
      </c>
      <c r="Q9" s="142"/>
      <c r="R9" s="143" t="s">
        <v>615</v>
      </c>
      <c r="S9" s="328">
        <f t="shared" ref="S9:S12" si="0">F9/6</f>
        <v>25000</v>
      </c>
      <c r="T9" s="328"/>
      <c r="U9" s="321"/>
    </row>
    <row r="10" spans="1:21" s="197" customFormat="1" ht="57" customHeight="1" x14ac:dyDescent="0.25">
      <c r="A10" s="142" t="s">
        <v>593</v>
      </c>
      <c r="B10" s="155" t="s">
        <v>1063</v>
      </c>
      <c r="C10" s="142" t="s">
        <v>622</v>
      </c>
      <c r="D10" s="143" t="s">
        <v>972</v>
      </c>
      <c r="E10" s="195"/>
      <c r="F10" s="154">
        <v>200000</v>
      </c>
      <c r="G10" s="154"/>
      <c r="H10" s="154"/>
      <c r="I10" s="154"/>
      <c r="J10" s="143"/>
      <c r="K10" s="143"/>
      <c r="L10" s="142"/>
      <c r="M10" s="196"/>
      <c r="N10" s="142"/>
      <c r="O10" s="142"/>
      <c r="P10" s="155" t="s">
        <v>684</v>
      </c>
      <c r="Q10" s="142"/>
      <c r="R10" s="143" t="s">
        <v>615</v>
      </c>
      <c r="S10" s="328">
        <f t="shared" si="0"/>
        <v>33333.333333333336</v>
      </c>
      <c r="T10" s="328"/>
      <c r="U10" s="321"/>
    </row>
    <row r="11" spans="1:21" s="197" customFormat="1" ht="60" customHeight="1" x14ac:dyDescent="0.25">
      <c r="A11" s="142" t="s">
        <v>594</v>
      </c>
      <c r="B11" s="155" t="s">
        <v>1064</v>
      </c>
      <c r="C11" s="142" t="s">
        <v>622</v>
      </c>
      <c r="D11" s="143" t="s">
        <v>972</v>
      </c>
      <c r="E11" s="195"/>
      <c r="F11" s="154">
        <v>200000</v>
      </c>
      <c r="G11" s="154"/>
      <c r="H11" s="154"/>
      <c r="I11" s="154"/>
      <c r="J11" s="143"/>
      <c r="K11" s="143"/>
      <c r="L11" s="142"/>
      <c r="M11" s="196"/>
      <c r="N11" s="142"/>
      <c r="O11" s="142"/>
      <c r="P11" s="155" t="s">
        <v>684</v>
      </c>
      <c r="Q11" s="142"/>
      <c r="R11" s="143" t="s">
        <v>766</v>
      </c>
      <c r="S11" s="328">
        <f t="shared" si="0"/>
        <v>33333.333333333336</v>
      </c>
      <c r="T11" s="328"/>
      <c r="U11" s="321"/>
    </row>
    <row r="12" spans="1:21" s="197" customFormat="1" ht="69.75" customHeight="1" x14ac:dyDescent="0.25">
      <c r="A12" s="142" t="s">
        <v>1065</v>
      </c>
      <c r="B12" s="155" t="s">
        <v>1066</v>
      </c>
      <c r="C12" s="142" t="s">
        <v>622</v>
      </c>
      <c r="D12" s="143" t="s">
        <v>972</v>
      </c>
      <c r="E12" s="195"/>
      <c r="F12" s="355">
        <v>3654000</v>
      </c>
      <c r="G12" s="154"/>
      <c r="H12" s="154"/>
      <c r="I12" s="154"/>
      <c r="J12" s="143"/>
      <c r="K12" s="143"/>
      <c r="L12" s="142"/>
      <c r="M12" s="196"/>
      <c r="N12" s="142"/>
      <c r="O12" s="142"/>
      <c r="P12" s="155" t="s">
        <v>1067</v>
      </c>
      <c r="Q12" s="142"/>
      <c r="R12" s="143" t="s">
        <v>615</v>
      </c>
      <c r="S12" s="328">
        <f t="shared" si="0"/>
        <v>609000</v>
      </c>
      <c r="T12" s="328"/>
      <c r="U12" s="321"/>
    </row>
    <row r="13" spans="1:21" s="194" customFormat="1" ht="18" customHeight="1" x14ac:dyDescent="0.25">
      <c r="A13" s="390" t="s">
        <v>896</v>
      </c>
      <c r="B13" s="391"/>
      <c r="C13" s="391"/>
      <c r="D13" s="391"/>
      <c r="E13" s="391"/>
      <c r="F13" s="391"/>
      <c r="G13" s="391"/>
      <c r="H13" s="391"/>
      <c r="I13" s="391"/>
      <c r="J13" s="391"/>
      <c r="K13" s="391"/>
      <c r="L13" s="391"/>
      <c r="M13" s="391"/>
      <c r="N13" s="391"/>
      <c r="O13" s="391"/>
      <c r="P13" s="391"/>
      <c r="Q13" s="391"/>
      <c r="R13" s="391"/>
      <c r="S13" s="391"/>
      <c r="T13" s="391"/>
      <c r="U13" s="392"/>
    </row>
    <row r="14" spans="1:21" s="197" customFormat="1" ht="71.25" customHeight="1" x14ac:dyDescent="0.25">
      <c r="A14" s="143" t="s">
        <v>1068</v>
      </c>
      <c r="B14" s="155" t="s">
        <v>852</v>
      </c>
      <c r="C14" s="142" t="s">
        <v>622</v>
      </c>
      <c r="D14" s="143" t="s">
        <v>972</v>
      </c>
      <c r="E14" s="195"/>
      <c r="F14" s="154">
        <f>450000+685637-637</f>
        <v>1135000</v>
      </c>
      <c r="G14" s="154"/>
      <c r="H14" s="154"/>
      <c r="I14" s="154"/>
      <c r="J14" s="143"/>
      <c r="K14" s="143"/>
      <c r="L14" s="142"/>
      <c r="M14" s="152">
        <v>34000</v>
      </c>
      <c r="N14" s="154">
        <v>52000</v>
      </c>
      <c r="O14" s="142"/>
      <c r="P14" s="155" t="s">
        <v>851</v>
      </c>
      <c r="Q14" s="142"/>
      <c r="R14" s="143" t="s">
        <v>488</v>
      </c>
      <c r="S14" s="328">
        <f>F14/6</f>
        <v>189166.66666666666</v>
      </c>
      <c r="T14" s="328"/>
      <c r="U14" s="321"/>
    </row>
    <row r="15" spans="1:21" s="139" customFormat="1" ht="21.75" hidden="1" customHeight="1" x14ac:dyDescent="0.2">
      <c r="A15" s="142" t="s">
        <v>647</v>
      </c>
      <c r="B15" s="155" t="s">
        <v>400</v>
      </c>
      <c r="C15" s="142" t="s">
        <v>17</v>
      </c>
      <c r="D15" s="142" t="s">
        <v>621</v>
      </c>
      <c r="E15" s="145"/>
      <c r="F15" s="154">
        <v>685637</v>
      </c>
      <c r="G15" s="154"/>
      <c r="H15" s="154"/>
      <c r="I15" s="154"/>
      <c r="J15" s="142"/>
      <c r="K15" s="142"/>
      <c r="L15" s="147"/>
      <c r="M15" s="148"/>
      <c r="N15" s="149"/>
      <c r="O15" s="142"/>
      <c r="P15" s="155" t="s">
        <v>401</v>
      </c>
      <c r="Q15" s="151"/>
      <c r="R15" s="151"/>
      <c r="S15" s="320"/>
      <c r="T15" s="320"/>
      <c r="U15" s="321" t="s">
        <v>678</v>
      </c>
    </row>
    <row r="16" spans="1:21" s="130" customFormat="1" ht="19.5" customHeight="1" x14ac:dyDescent="0.25">
      <c r="A16" s="390" t="s">
        <v>897</v>
      </c>
      <c r="B16" s="391"/>
      <c r="C16" s="391"/>
      <c r="D16" s="391"/>
      <c r="E16" s="391"/>
      <c r="F16" s="391"/>
      <c r="G16" s="391"/>
      <c r="H16" s="391"/>
      <c r="I16" s="391"/>
      <c r="J16" s="391"/>
      <c r="K16" s="391"/>
      <c r="L16" s="391"/>
      <c r="M16" s="391"/>
      <c r="N16" s="391"/>
      <c r="O16" s="391"/>
      <c r="P16" s="391"/>
      <c r="Q16" s="391"/>
      <c r="R16" s="391"/>
      <c r="S16" s="391"/>
      <c r="T16" s="391"/>
      <c r="U16" s="392"/>
    </row>
    <row r="17" spans="1:21" s="139" customFormat="1" ht="82.5" customHeight="1" x14ac:dyDescent="0.2">
      <c r="A17" s="142" t="s">
        <v>596</v>
      </c>
      <c r="B17" s="150" t="s">
        <v>685</v>
      </c>
      <c r="C17" s="142" t="s">
        <v>623</v>
      </c>
      <c r="D17" s="143" t="s">
        <v>972</v>
      </c>
      <c r="E17" s="145"/>
      <c r="F17" s="154">
        <v>600000</v>
      </c>
      <c r="G17" s="154">
        <v>60000</v>
      </c>
      <c r="H17" s="154"/>
      <c r="I17" s="154">
        <v>340000</v>
      </c>
      <c r="J17" s="142"/>
      <c r="K17" s="142"/>
      <c r="L17" s="147"/>
      <c r="M17" s="148"/>
      <c r="N17" s="149"/>
      <c r="O17" s="142"/>
      <c r="P17" s="150" t="s">
        <v>1069</v>
      </c>
      <c r="Q17" s="151"/>
      <c r="R17" s="143" t="s">
        <v>766</v>
      </c>
      <c r="S17" s="328">
        <f t="shared" ref="S17:S21" si="1">F17/6</f>
        <v>100000</v>
      </c>
      <c r="T17" s="320"/>
      <c r="U17" s="321"/>
    </row>
    <row r="18" spans="1:21" s="139" customFormat="1" ht="64.5" customHeight="1" x14ac:dyDescent="0.2">
      <c r="A18" s="142" t="s">
        <v>1070</v>
      </c>
      <c r="B18" s="150" t="s">
        <v>473</v>
      </c>
      <c r="C18" s="142" t="s">
        <v>623</v>
      </c>
      <c r="D18" s="143" t="s">
        <v>972</v>
      </c>
      <c r="E18" s="145"/>
      <c r="F18" s="154">
        <v>120000</v>
      </c>
      <c r="G18" s="154"/>
      <c r="H18" s="154"/>
      <c r="I18" s="154"/>
      <c r="J18" s="142"/>
      <c r="K18" s="142"/>
      <c r="L18" s="147"/>
      <c r="M18" s="148"/>
      <c r="N18" s="149"/>
      <c r="O18" s="142"/>
      <c r="P18" s="150" t="s">
        <v>853</v>
      </c>
      <c r="Q18" s="151"/>
      <c r="R18" s="143" t="s">
        <v>854</v>
      </c>
      <c r="S18" s="328">
        <f t="shared" si="1"/>
        <v>20000</v>
      </c>
      <c r="T18" s="320"/>
      <c r="U18" s="321"/>
    </row>
    <row r="19" spans="1:21" s="139" customFormat="1" ht="58.5" customHeight="1" x14ac:dyDescent="0.2">
      <c r="A19" s="143" t="s">
        <v>1071</v>
      </c>
      <c r="B19" s="150" t="s">
        <v>1072</v>
      </c>
      <c r="C19" s="142" t="s">
        <v>623</v>
      </c>
      <c r="D19" s="143" t="s">
        <v>972</v>
      </c>
      <c r="E19" s="145"/>
      <c r="F19" s="154">
        <v>7000000</v>
      </c>
      <c r="G19" s="154"/>
      <c r="H19" s="154"/>
      <c r="I19" s="154"/>
      <c r="J19" s="142"/>
      <c r="K19" s="142"/>
      <c r="L19" s="147"/>
      <c r="M19" s="148"/>
      <c r="N19" s="149"/>
      <c r="O19" s="142"/>
      <c r="P19" s="150" t="s">
        <v>1073</v>
      </c>
      <c r="Q19" s="151"/>
      <c r="R19" s="143" t="s">
        <v>615</v>
      </c>
      <c r="S19" s="328">
        <f t="shared" ref="S19" si="2">F19/6</f>
        <v>1166666.6666666667</v>
      </c>
      <c r="T19" s="320"/>
      <c r="U19" s="321"/>
    </row>
    <row r="20" spans="1:21" s="139" customFormat="1" ht="91.5" customHeight="1" x14ac:dyDescent="0.2">
      <c r="A20" s="143" t="s">
        <v>1074</v>
      </c>
      <c r="B20" s="150" t="s">
        <v>1075</v>
      </c>
      <c r="C20" s="142" t="s">
        <v>623</v>
      </c>
      <c r="D20" s="143" t="s">
        <v>972</v>
      </c>
      <c r="E20" s="145"/>
      <c r="F20" s="154">
        <v>7000000</v>
      </c>
      <c r="G20" s="154"/>
      <c r="H20" s="154"/>
      <c r="I20" s="154"/>
      <c r="J20" s="142"/>
      <c r="K20" s="142"/>
      <c r="L20" s="147"/>
      <c r="M20" s="148"/>
      <c r="N20" s="149"/>
      <c r="O20" s="142"/>
      <c r="P20" s="150" t="s">
        <v>1078</v>
      </c>
      <c r="Q20" s="151"/>
      <c r="R20" s="143" t="s">
        <v>615</v>
      </c>
      <c r="S20" s="328">
        <f t="shared" si="1"/>
        <v>1166666.6666666667</v>
      </c>
      <c r="T20" s="320"/>
      <c r="U20" s="321"/>
    </row>
    <row r="21" spans="1:21" s="139" customFormat="1" ht="33" customHeight="1" x14ac:dyDescent="0.2">
      <c r="A21" s="143" t="s">
        <v>1076</v>
      </c>
      <c r="B21" s="150" t="s">
        <v>1079</v>
      </c>
      <c r="C21" s="142" t="s">
        <v>623</v>
      </c>
      <c r="D21" s="143" t="s">
        <v>972</v>
      </c>
      <c r="E21" s="145"/>
      <c r="F21" s="154">
        <v>300000</v>
      </c>
      <c r="G21" s="154"/>
      <c r="H21" s="154"/>
      <c r="I21" s="154"/>
      <c r="J21" s="142"/>
      <c r="K21" s="142"/>
      <c r="L21" s="147"/>
      <c r="M21" s="142">
        <v>0</v>
      </c>
      <c r="N21" s="149"/>
      <c r="O21" s="142"/>
      <c r="P21" s="150" t="s">
        <v>1080</v>
      </c>
      <c r="Q21" s="151"/>
      <c r="R21" s="143" t="s">
        <v>766</v>
      </c>
      <c r="S21" s="328">
        <f t="shared" si="1"/>
        <v>50000</v>
      </c>
      <c r="T21" s="320"/>
      <c r="U21" s="321"/>
    </row>
    <row r="22" spans="1:21" s="139" customFormat="1" ht="57" customHeight="1" x14ac:dyDescent="0.2">
      <c r="A22" s="143" t="s">
        <v>1077</v>
      </c>
      <c r="B22" s="150" t="s">
        <v>474</v>
      </c>
      <c r="C22" s="142" t="s">
        <v>623</v>
      </c>
      <c r="D22" s="143" t="s">
        <v>972</v>
      </c>
      <c r="E22" s="145"/>
      <c r="F22" s="154">
        <v>1200000</v>
      </c>
      <c r="G22" s="154"/>
      <c r="H22" s="154"/>
      <c r="I22" s="154"/>
      <c r="J22" s="142"/>
      <c r="K22" s="142"/>
      <c r="L22" s="147"/>
      <c r="M22" s="148"/>
      <c r="N22" s="149"/>
      <c r="O22" s="142"/>
      <c r="P22" s="150" t="s">
        <v>1081</v>
      </c>
      <c r="Q22" s="151"/>
      <c r="R22" s="143" t="s">
        <v>766</v>
      </c>
      <c r="S22" s="328">
        <f t="shared" ref="S22" si="3">F22/6</f>
        <v>200000</v>
      </c>
      <c r="T22" s="320"/>
      <c r="U22" s="321"/>
    </row>
    <row r="23" spans="1:21" s="197" customFormat="1" ht="31.5" customHeight="1" x14ac:dyDescent="0.25">
      <c r="A23" s="377" t="s">
        <v>607</v>
      </c>
      <c r="B23" s="378"/>
      <c r="C23" s="378"/>
      <c r="D23" s="378"/>
      <c r="E23" s="278"/>
      <c r="F23" s="279">
        <f>F8+F9+F10+F11+F12+F14+F17+F18+F19+F20+F21+F22</f>
        <v>22259000</v>
      </c>
      <c r="G23" s="142"/>
      <c r="H23" s="142"/>
      <c r="I23" s="142"/>
      <c r="J23" s="143"/>
      <c r="K23" s="143"/>
      <c r="L23" s="155"/>
      <c r="M23" s="199"/>
      <c r="N23" s="199"/>
      <c r="O23" s="199"/>
      <c r="P23" s="199"/>
      <c r="Q23" s="199"/>
      <c r="R23" s="199"/>
      <c r="S23" s="279">
        <f>SUM(S8:S12,S14,S17:S22)</f>
        <v>3709833.333333334</v>
      </c>
      <c r="T23" s="329"/>
      <c r="U23" s="279">
        <f>SUM(U8:U12,U14,U17:U22)</f>
        <v>0</v>
      </c>
    </row>
    <row r="24" spans="1:21" x14ac:dyDescent="0.2">
      <c r="A24" s="187"/>
      <c r="L24" s="187"/>
      <c r="M24" s="188"/>
      <c r="N24" s="188"/>
      <c r="O24" s="188"/>
      <c r="Q24" s="188"/>
      <c r="R24" s="188"/>
      <c r="S24" s="336"/>
      <c r="T24" s="336"/>
      <c r="U24" s="336"/>
    </row>
    <row r="25" spans="1:21" x14ac:dyDescent="0.2">
      <c r="A25" s="187"/>
      <c r="L25" s="187"/>
      <c r="M25" s="188"/>
      <c r="N25" s="188"/>
      <c r="O25" s="188"/>
      <c r="Q25" s="188"/>
      <c r="R25" s="188"/>
      <c r="S25" s="336"/>
      <c r="T25" s="336"/>
      <c r="U25" s="336"/>
    </row>
    <row r="26" spans="1:21" x14ac:dyDescent="0.2">
      <c r="A26" s="187"/>
      <c r="L26" s="187"/>
      <c r="M26" s="188"/>
      <c r="N26" s="188"/>
      <c r="O26" s="188"/>
      <c r="Q26" s="188"/>
      <c r="R26" s="188"/>
      <c r="S26" s="336"/>
      <c r="T26" s="336"/>
      <c r="U26" s="336"/>
    </row>
    <row r="27" spans="1:21" x14ac:dyDescent="0.2">
      <c r="A27" s="187"/>
      <c r="L27" s="187"/>
      <c r="M27" s="188"/>
      <c r="N27" s="188"/>
      <c r="O27" s="188"/>
      <c r="Q27" s="188"/>
      <c r="R27" s="188"/>
      <c r="S27" s="336"/>
      <c r="T27" s="336"/>
      <c r="U27" s="336"/>
    </row>
    <row r="28" spans="1:21" x14ac:dyDescent="0.2">
      <c r="A28" s="187"/>
      <c r="L28" s="187"/>
      <c r="M28" s="188"/>
      <c r="N28" s="188"/>
      <c r="O28" s="188"/>
      <c r="Q28" s="188"/>
      <c r="R28" s="188"/>
      <c r="S28" s="336"/>
      <c r="T28" s="336"/>
      <c r="U28" s="336"/>
    </row>
    <row r="29" spans="1:21" x14ac:dyDescent="0.2">
      <c r="A29" s="187"/>
      <c r="L29" s="187"/>
      <c r="M29" s="188"/>
      <c r="N29" s="188"/>
      <c r="O29" s="188"/>
      <c r="Q29" s="188"/>
      <c r="R29" s="188"/>
      <c r="S29" s="336"/>
      <c r="T29" s="336"/>
      <c r="U29" s="336"/>
    </row>
    <row r="30" spans="1:21" x14ac:dyDescent="0.2">
      <c r="A30" s="187"/>
      <c r="L30" s="187"/>
      <c r="M30" s="188"/>
      <c r="N30" s="188"/>
      <c r="O30" s="188"/>
      <c r="Q30" s="188"/>
      <c r="R30" s="188"/>
      <c r="S30" s="336"/>
      <c r="T30" s="336"/>
      <c r="U30" s="336"/>
    </row>
    <row r="31" spans="1:21" x14ac:dyDescent="0.2">
      <c r="A31" s="187"/>
      <c r="L31" s="187"/>
      <c r="M31" s="188"/>
      <c r="N31" s="188"/>
      <c r="O31" s="188"/>
      <c r="Q31" s="188"/>
      <c r="R31" s="188"/>
      <c r="S31" s="336"/>
      <c r="T31" s="336"/>
      <c r="U31" s="336"/>
    </row>
    <row r="32" spans="1:21" x14ac:dyDescent="0.2">
      <c r="A32" s="187"/>
      <c r="L32" s="187"/>
      <c r="M32" s="188"/>
      <c r="N32" s="188"/>
      <c r="O32" s="188"/>
      <c r="Q32" s="188"/>
      <c r="R32" s="188"/>
      <c r="S32" s="336"/>
      <c r="T32" s="336"/>
      <c r="U32" s="336"/>
    </row>
    <row r="33" spans="1:21" x14ac:dyDescent="0.2">
      <c r="A33" s="187"/>
      <c r="L33" s="187"/>
      <c r="M33" s="188"/>
      <c r="N33" s="188"/>
      <c r="O33" s="188"/>
      <c r="Q33" s="188"/>
      <c r="R33" s="188"/>
      <c r="S33" s="336"/>
      <c r="T33" s="336"/>
      <c r="U33" s="336"/>
    </row>
    <row r="34" spans="1:21" x14ac:dyDescent="0.2">
      <c r="A34" s="187"/>
      <c r="L34" s="187"/>
      <c r="M34" s="188"/>
      <c r="N34" s="188"/>
      <c r="O34" s="188"/>
      <c r="Q34" s="188"/>
      <c r="R34" s="188"/>
      <c r="S34" s="336"/>
      <c r="T34" s="336"/>
      <c r="U34" s="336"/>
    </row>
    <row r="35" spans="1:21" x14ac:dyDescent="0.2">
      <c r="A35" s="187"/>
      <c r="L35" s="187"/>
      <c r="M35" s="188"/>
      <c r="N35" s="188"/>
      <c r="O35" s="188"/>
      <c r="Q35" s="188"/>
      <c r="R35" s="188"/>
      <c r="S35" s="336"/>
      <c r="T35" s="336"/>
      <c r="U35" s="336"/>
    </row>
    <row r="36" spans="1:21" x14ac:dyDescent="0.2">
      <c r="A36" s="187"/>
      <c r="L36" s="187"/>
      <c r="M36" s="188"/>
      <c r="N36" s="188"/>
      <c r="O36" s="188"/>
      <c r="Q36" s="188"/>
      <c r="R36" s="188"/>
      <c r="S36" s="336"/>
      <c r="T36" s="336"/>
      <c r="U36" s="336"/>
    </row>
    <row r="37" spans="1:21" x14ac:dyDescent="0.2">
      <c r="A37" s="187"/>
      <c r="L37" s="187"/>
      <c r="M37" s="188"/>
      <c r="N37" s="188"/>
      <c r="O37" s="188"/>
      <c r="Q37" s="188"/>
      <c r="R37" s="188"/>
      <c r="S37" s="336"/>
      <c r="T37" s="336"/>
      <c r="U37" s="336"/>
    </row>
    <row r="38" spans="1:21" x14ac:dyDescent="0.2">
      <c r="A38" s="187"/>
      <c r="L38" s="187"/>
      <c r="M38" s="188"/>
      <c r="N38" s="188"/>
      <c r="O38" s="188"/>
      <c r="Q38" s="188"/>
      <c r="R38" s="188"/>
      <c r="S38" s="336"/>
      <c r="T38" s="336"/>
      <c r="U38" s="336"/>
    </row>
    <row r="39" spans="1:21" x14ac:dyDescent="0.2">
      <c r="A39" s="187"/>
      <c r="L39" s="187"/>
      <c r="M39" s="188"/>
      <c r="N39" s="188"/>
      <c r="O39" s="188"/>
      <c r="Q39" s="188"/>
      <c r="R39" s="188"/>
      <c r="S39" s="336"/>
      <c r="T39" s="336"/>
      <c r="U39" s="336"/>
    </row>
    <row r="40" spans="1:21" x14ac:dyDescent="0.2">
      <c r="A40" s="187"/>
      <c r="L40" s="187"/>
      <c r="M40" s="188"/>
      <c r="N40" s="188"/>
      <c r="O40" s="188"/>
      <c r="Q40" s="188"/>
      <c r="R40" s="188"/>
      <c r="S40" s="336"/>
      <c r="T40" s="336"/>
      <c r="U40" s="336"/>
    </row>
    <row r="41" spans="1:21" x14ac:dyDescent="0.2">
      <c r="A41" s="187"/>
      <c r="L41" s="187"/>
      <c r="M41" s="188"/>
      <c r="N41" s="188"/>
      <c r="O41" s="188"/>
      <c r="Q41" s="188"/>
      <c r="R41" s="188"/>
      <c r="S41" s="336"/>
      <c r="T41" s="336"/>
      <c r="U41" s="336"/>
    </row>
    <row r="42" spans="1:21" x14ac:dyDescent="0.2">
      <c r="A42" s="187"/>
      <c r="L42" s="187"/>
      <c r="M42" s="188"/>
      <c r="N42" s="188"/>
      <c r="O42" s="188"/>
      <c r="Q42" s="188"/>
      <c r="R42" s="188"/>
      <c r="S42" s="336"/>
      <c r="T42" s="336"/>
      <c r="U42" s="336"/>
    </row>
    <row r="43" spans="1:21" x14ac:dyDescent="0.2">
      <c r="A43" s="187"/>
      <c r="L43" s="187"/>
      <c r="M43" s="188"/>
      <c r="N43" s="188"/>
      <c r="O43" s="188"/>
      <c r="Q43" s="188"/>
      <c r="R43" s="188"/>
      <c r="S43" s="336"/>
      <c r="T43" s="336"/>
      <c r="U43" s="336"/>
    </row>
    <row r="44" spans="1:21" x14ac:dyDescent="0.2">
      <c r="A44" s="187"/>
      <c r="L44" s="187"/>
      <c r="M44" s="188"/>
      <c r="N44" s="188"/>
      <c r="O44" s="188"/>
      <c r="Q44" s="188"/>
      <c r="R44" s="188"/>
      <c r="S44" s="336"/>
      <c r="T44" s="336"/>
      <c r="U44" s="336"/>
    </row>
    <row r="45" spans="1:21" x14ac:dyDescent="0.2">
      <c r="A45" s="187"/>
      <c r="L45" s="187"/>
      <c r="M45" s="188"/>
      <c r="N45" s="188"/>
      <c r="O45" s="188"/>
      <c r="Q45" s="188"/>
      <c r="R45" s="188"/>
      <c r="S45" s="336"/>
      <c r="T45" s="336"/>
      <c r="U45" s="336"/>
    </row>
    <row r="46" spans="1:21" x14ac:dyDescent="0.2">
      <c r="A46" s="187"/>
      <c r="L46" s="187"/>
      <c r="M46" s="188"/>
      <c r="N46" s="188"/>
      <c r="O46" s="188"/>
      <c r="Q46" s="188"/>
      <c r="R46" s="188"/>
      <c r="S46" s="336"/>
      <c r="T46" s="336"/>
      <c r="U46" s="336"/>
    </row>
    <row r="47" spans="1:21" x14ac:dyDescent="0.2">
      <c r="A47" s="187"/>
      <c r="L47" s="187"/>
      <c r="M47" s="188"/>
      <c r="N47" s="188"/>
      <c r="O47" s="188"/>
      <c r="Q47" s="188"/>
      <c r="R47" s="188"/>
      <c r="S47" s="336"/>
      <c r="T47" s="336"/>
      <c r="U47" s="336"/>
    </row>
    <row r="48" spans="1:21" x14ac:dyDescent="0.2">
      <c r="A48" s="187"/>
      <c r="L48" s="187"/>
      <c r="M48" s="188"/>
      <c r="N48" s="188"/>
      <c r="O48" s="188"/>
      <c r="Q48" s="188"/>
      <c r="R48" s="188"/>
      <c r="S48" s="336"/>
      <c r="T48" s="336"/>
      <c r="U48" s="336"/>
    </row>
    <row r="49" spans="1:21" x14ac:dyDescent="0.2">
      <c r="A49" s="187"/>
      <c r="L49" s="187"/>
      <c r="M49" s="188"/>
      <c r="N49" s="188"/>
      <c r="O49" s="188"/>
      <c r="Q49" s="188"/>
      <c r="R49" s="188"/>
      <c r="S49" s="336"/>
      <c r="T49" s="336"/>
      <c r="U49" s="336"/>
    </row>
    <row r="50" spans="1:21" x14ac:dyDescent="0.2">
      <c r="A50" s="187"/>
      <c r="L50" s="187"/>
      <c r="M50" s="188"/>
      <c r="N50" s="188"/>
      <c r="O50" s="188"/>
      <c r="Q50" s="188"/>
      <c r="R50" s="188"/>
      <c r="S50" s="336"/>
      <c r="T50" s="336"/>
      <c r="U50" s="336"/>
    </row>
    <row r="51" spans="1:21" x14ac:dyDescent="0.2">
      <c r="A51" s="187"/>
      <c r="L51" s="187"/>
      <c r="M51" s="188"/>
      <c r="N51" s="188"/>
      <c r="O51" s="188"/>
      <c r="Q51" s="188"/>
      <c r="R51" s="188"/>
      <c r="S51" s="336"/>
      <c r="T51" s="336"/>
      <c r="U51" s="336"/>
    </row>
    <row r="52" spans="1:21" x14ac:dyDescent="0.2">
      <c r="A52" s="187"/>
      <c r="L52" s="187"/>
      <c r="M52" s="188"/>
      <c r="N52" s="188"/>
      <c r="O52" s="188"/>
      <c r="Q52" s="188"/>
      <c r="R52" s="188"/>
      <c r="S52" s="336"/>
      <c r="T52" s="336"/>
      <c r="U52" s="336"/>
    </row>
    <row r="53" spans="1:21" x14ac:dyDescent="0.2">
      <c r="A53" s="187"/>
      <c r="L53" s="187"/>
      <c r="M53" s="188"/>
      <c r="N53" s="188"/>
      <c r="O53" s="188"/>
      <c r="Q53" s="188"/>
      <c r="R53" s="188"/>
      <c r="S53" s="336"/>
      <c r="T53" s="336"/>
      <c r="U53" s="336"/>
    </row>
    <row r="54" spans="1:21" x14ac:dyDescent="0.2">
      <c r="A54" s="187"/>
      <c r="L54" s="187"/>
      <c r="M54" s="188"/>
      <c r="N54" s="188"/>
      <c r="O54" s="188"/>
      <c r="Q54" s="188"/>
      <c r="R54" s="188"/>
      <c r="S54" s="336"/>
      <c r="T54" s="336"/>
      <c r="U54" s="336"/>
    </row>
    <row r="55" spans="1:21" x14ac:dyDescent="0.2">
      <c r="A55" s="187"/>
      <c r="L55" s="187"/>
      <c r="M55" s="188"/>
      <c r="N55" s="188"/>
      <c r="O55" s="188"/>
      <c r="Q55" s="188"/>
      <c r="R55" s="188"/>
      <c r="S55" s="336"/>
      <c r="T55" s="336"/>
      <c r="U55" s="336"/>
    </row>
    <row r="56" spans="1:21" x14ac:dyDescent="0.2">
      <c r="A56" s="187"/>
      <c r="L56" s="187"/>
      <c r="M56" s="188"/>
      <c r="N56" s="188"/>
      <c r="O56" s="188"/>
      <c r="Q56" s="188"/>
      <c r="R56" s="188"/>
      <c r="S56" s="336"/>
      <c r="T56" s="336"/>
      <c r="U56" s="336"/>
    </row>
    <row r="57" spans="1:21" x14ac:dyDescent="0.2">
      <c r="A57" s="187"/>
      <c r="L57" s="187"/>
      <c r="M57" s="188"/>
      <c r="N57" s="188"/>
      <c r="O57" s="188"/>
      <c r="Q57" s="188"/>
      <c r="R57" s="188"/>
      <c r="S57" s="336"/>
      <c r="T57" s="336"/>
      <c r="U57" s="336"/>
    </row>
    <row r="58" spans="1:21" x14ac:dyDescent="0.2">
      <c r="A58" s="187"/>
      <c r="L58" s="187"/>
      <c r="M58" s="188"/>
      <c r="N58" s="188"/>
      <c r="O58" s="188"/>
      <c r="Q58" s="188"/>
      <c r="R58" s="188"/>
      <c r="S58" s="336"/>
      <c r="T58" s="336"/>
      <c r="U58" s="336"/>
    </row>
    <row r="59" spans="1:21" x14ac:dyDescent="0.2">
      <c r="A59" s="187"/>
      <c r="L59" s="187"/>
      <c r="M59" s="188"/>
      <c r="N59" s="188"/>
      <c r="O59" s="188"/>
      <c r="Q59" s="188"/>
      <c r="R59" s="188"/>
      <c r="S59" s="336"/>
      <c r="T59" s="336"/>
      <c r="U59" s="336"/>
    </row>
    <row r="60" spans="1:21" x14ac:dyDescent="0.2">
      <c r="A60" s="187"/>
      <c r="L60" s="187"/>
      <c r="M60" s="188"/>
      <c r="N60" s="188"/>
      <c r="O60" s="188"/>
      <c r="Q60" s="188"/>
      <c r="R60" s="188"/>
      <c r="S60" s="336"/>
      <c r="T60" s="336"/>
      <c r="U60" s="336"/>
    </row>
    <row r="61" spans="1:21" x14ac:dyDescent="0.2">
      <c r="A61" s="187"/>
    </row>
    <row r="62" spans="1:21" x14ac:dyDescent="0.2">
      <c r="A62" s="187"/>
    </row>
    <row r="63" spans="1:21" x14ac:dyDescent="0.2">
      <c r="A63" s="187"/>
      <c r="B63" s="157"/>
      <c r="C63" s="157"/>
      <c r="D63" s="157"/>
      <c r="E63" s="157"/>
      <c r="F63" s="157"/>
      <c r="G63" s="157"/>
      <c r="H63" s="157"/>
      <c r="I63" s="157"/>
      <c r="J63" s="157"/>
      <c r="K63" s="157"/>
      <c r="L63" s="157"/>
      <c r="M63" s="157"/>
      <c r="N63" s="157"/>
      <c r="O63" s="157"/>
      <c r="P63" s="157"/>
      <c r="Q63" s="157"/>
      <c r="R63" s="157"/>
      <c r="S63" s="338"/>
      <c r="T63" s="338"/>
      <c r="U63" s="338"/>
    </row>
    <row r="64" spans="1:21" x14ac:dyDescent="0.2">
      <c r="A64" s="187"/>
      <c r="B64" s="157"/>
      <c r="C64" s="157"/>
      <c r="D64" s="157"/>
      <c r="E64" s="157"/>
      <c r="F64" s="157"/>
      <c r="G64" s="157"/>
      <c r="H64" s="157"/>
      <c r="I64" s="157"/>
      <c r="J64" s="157"/>
      <c r="K64" s="157"/>
      <c r="L64" s="157"/>
      <c r="M64" s="157"/>
      <c r="N64" s="157"/>
      <c r="O64" s="157"/>
      <c r="P64" s="157"/>
      <c r="Q64" s="157"/>
      <c r="R64" s="157"/>
      <c r="S64" s="338"/>
      <c r="T64" s="338"/>
      <c r="U64" s="338"/>
    </row>
  </sheetData>
  <autoFilter ref="A6:U6" xr:uid="{00000000-0009-0000-0000-000009000000}"/>
  <mergeCells count="24">
    <mergeCell ref="M5:N5"/>
    <mergeCell ref="O5:O6"/>
    <mergeCell ref="K5:K6"/>
    <mergeCell ref="F5:F6"/>
    <mergeCell ref="G5:H5"/>
    <mergeCell ref="I5:I6"/>
    <mergeCell ref="J5:J6"/>
    <mergeCell ref="L5:L6"/>
    <mergeCell ref="R5:R6"/>
    <mergeCell ref="S5:S6"/>
    <mergeCell ref="T5:T6"/>
    <mergeCell ref="A23:D23"/>
    <mergeCell ref="D4:D6"/>
    <mergeCell ref="Q4:Q6"/>
    <mergeCell ref="P4:P6"/>
    <mergeCell ref="A13:U13"/>
    <mergeCell ref="A4:A6"/>
    <mergeCell ref="B4:B6"/>
    <mergeCell ref="C4:C6"/>
    <mergeCell ref="E4:E6"/>
    <mergeCell ref="A7:U7"/>
    <mergeCell ref="A16:U16"/>
    <mergeCell ref="U4:U6"/>
    <mergeCell ref="F4:O4"/>
  </mergeCells>
  <phoneticPr fontId="49" type="noConversion"/>
  <pageMargins left="0.23622047244094491" right="0.23622047244094491" top="0.74803149606299213" bottom="0.74803149606299213" header="0.31496062992125984" footer="0.31496062992125984"/>
  <pageSetup paperSize="9" scale="76" fitToHeight="0" orientation="landscape" r:id="rId1"/>
  <headerFooter>
    <oddHeader>&amp;C
Jelgavas valstspilsētas un Jelgavas novada attīstības programma 2023–2029
Jelgavas valstspilsētas pašvaldības investīciju plāns</oddHeader>
    <oddFooter>&amp;C&amp;P</oddFooter>
  </headerFooter>
  <rowBreaks count="1" manualBreakCount="1">
    <brk id="12" max="2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W17"/>
  <sheetViews>
    <sheetView view="pageBreakPreview" zoomScale="110" zoomScaleNormal="130" zoomScaleSheetLayoutView="110" workbookViewId="0">
      <selection activeCell="R6" sqref="R6"/>
    </sheetView>
  </sheetViews>
  <sheetFormatPr defaultRowHeight="15" x14ac:dyDescent="0.25"/>
  <cols>
    <col min="1" max="1" width="10.42578125" customWidth="1"/>
    <col min="2" max="3" width="9.140625" customWidth="1"/>
    <col min="4" max="4" width="10.42578125" customWidth="1"/>
    <col min="5" max="5" width="9.140625" customWidth="1"/>
    <col min="6" max="6" width="11.85546875" customWidth="1"/>
    <col min="7" max="7" width="16.28515625" customWidth="1"/>
    <col min="8" max="9" width="12.85546875" customWidth="1"/>
    <col min="10" max="10" width="9.85546875" customWidth="1"/>
    <col min="11" max="11" width="11.28515625" customWidth="1"/>
    <col min="13" max="13" width="7.7109375" customWidth="1"/>
    <col min="14" max="14" width="16.42578125" customWidth="1"/>
    <col min="255" max="255" width="10.42578125" customWidth="1"/>
    <col min="256" max="257" width="9.140625" customWidth="1"/>
    <col min="258" max="258" width="10.42578125" customWidth="1"/>
    <col min="259" max="259" width="9.140625" customWidth="1"/>
    <col min="260" max="260" width="18.140625" customWidth="1"/>
    <col min="261" max="261" width="18.28515625" customWidth="1"/>
    <col min="262" max="262" width="18" customWidth="1"/>
    <col min="511" max="511" width="10.42578125" customWidth="1"/>
    <col min="512" max="513" width="9.140625" customWidth="1"/>
    <col min="514" max="514" width="10.42578125" customWidth="1"/>
    <col min="515" max="515" width="9.140625" customWidth="1"/>
    <col min="516" max="516" width="18.140625" customWidth="1"/>
    <col min="517" max="517" width="18.28515625" customWidth="1"/>
    <col min="518" max="518" width="18" customWidth="1"/>
    <col min="767" max="767" width="10.42578125" customWidth="1"/>
    <col min="768" max="769" width="9.140625" customWidth="1"/>
    <col min="770" max="770" width="10.42578125" customWidth="1"/>
    <col min="771" max="771" width="9.140625" customWidth="1"/>
    <col min="772" max="772" width="18.140625" customWidth="1"/>
    <col min="773" max="773" width="18.28515625" customWidth="1"/>
    <col min="774" max="774" width="18" customWidth="1"/>
    <col min="1023" max="1023" width="10.42578125" customWidth="1"/>
    <col min="1024" max="1025" width="9.140625" customWidth="1"/>
    <col min="1026" max="1026" width="10.42578125" customWidth="1"/>
    <col min="1027" max="1027" width="9.140625" customWidth="1"/>
    <col min="1028" max="1028" width="18.140625" customWidth="1"/>
    <col min="1029" max="1029" width="18.28515625" customWidth="1"/>
    <col min="1030" max="1030" width="18" customWidth="1"/>
    <col min="1279" max="1279" width="10.42578125" customWidth="1"/>
    <col min="1280" max="1281" width="9.140625" customWidth="1"/>
    <col min="1282" max="1282" width="10.42578125" customWidth="1"/>
    <col min="1283" max="1283" width="9.140625" customWidth="1"/>
    <col min="1284" max="1284" width="18.140625" customWidth="1"/>
    <col min="1285" max="1285" width="18.28515625" customWidth="1"/>
    <col min="1286" max="1286" width="18" customWidth="1"/>
    <col min="1535" max="1535" width="10.42578125" customWidth="1"/>
    <col min="1536" max="1537" width="9.140625" customWidth="1"/>
    <col min="1538" max="1538" width="10.42578125" customWidth="1"/>
    <col min="1539" max="1539" width="9.140625" customWidth="1"/>
    <col min="1540" max="1540" width="18.140625" customWidth="1"/>
    <col min="1541" max="1541" width="18.28515625" customWidth="1"/>
    <col min="1542" max="1542" width="18" customWidth="1"/>
    <col min="1791" max="1791" width="10.42578125" customWidth="1"/>
    <col min="1792" max="1793" width="9.140625" customWidth="1"/>
    <col min="1794" max="1794" width="10.42578125" customWidth="1"/>
    <col min="1795" max="1795" width="9.140625" customWidth="1"/>
    <col min="1796" max="1796" width="18.140625" customWidth="1"/>
    <col min="1797" max="1797" width="18.28515625" customWidth="1"/>
    <col min="1798" max="1798" width="18" customWidth="1"/>
    <col min="2047" max="2047" width="10.42578125" customWidth="1"/>
    <col min="2048" max="2049" width="9.140625" customWidth="1"/>
    <col min="2050" max="2050" width="10.42578125" customWidth="1"/>
    <col min="2051" max="2051" width="9.140625" customWidth="1"/>
    <col min="2052" max="2052" width="18.140625" customWidth="1"/>
    <col min="2053" max="2053" width="18.28515625" customWidth="1"/>
    <col min="2054" max="2054" width="18" customWidth="1"/>
    <col min="2303" max="2303" width="10.42578125" customWidth="1"/>
    <col min="2304" max="2305" width="9.140625" customWidth="1"/>
    <col min="2306" max="2306" width="10.42578125" customWidth="1"/>
    <col min="2307" max="2307" width="9.140625" customWidth="1"/>
    <col min="2308" max="2308" width="18.140625" customWidth="1"/>
    <col min="2309" max="2309" width="18.28515625" customWidth="1"/>
    <col min="2310" max="2310" width="18" customWidth="1"/>
    <col min="2559" max="2559" width="10.42578125" customWidth="1"/>
    <col min="2560" max="2561" width="9.140625" customWidth="1"/>
    <col min="2562" max="2562" width="10.42578125" customWidth="1"/>
    <col min="2563" max="2563" width="9.140625" customWidth="1"/>
    <col min="2564" max="2564" width="18.140625" customWidth="1"/>
    <col min="2565" max="2565" width="18.28515625" customWidth="1"/>
    <col min="2566" max="2566" width="18" customWidth="1"/>
    <col min="2815" max="2815" width="10.42578125" customWidth="1"/>
    <col min="2816" max="2817" width="9.140625" customWidth="1"/>
    <col min="2818" max="2818" width="10.42578125" customWidth="1"/>
    <col min="2819" max="2819" width="9.140625" customWidth="1"/>
    <col min="2820" max="2820" width="18.140625" customWidth="1"/>
    <col min="2821" max="2821" width="18.28515625" customWidth="1"/>
    <col min="2822" max="2822" width="18" customWidth="1"/>
    <col min="3071" max="3071" width="10.42578125" customWidth="1"/>
    <col min="3072" max="3073" width="9.140625" customWidth="1"/>
    <col min="3074" max="3074" width="10.42578125" customWidth="1"/>
    <col min="3075" max="3075" width="9.140625" customWidth="1"/>
    <col min="3076" max="3076" width="18.140625" customWidth="1"/>
    <col min="3077" max="3077" width="18.28515625" customWidth="1"/>
    <col min="3078" max="3078" width="18" customWidth="1"/>
    <col min="3327" max="3327" width="10.42578125" customWidth="1"/>
    <col min="3328" max="3329" width="9.140625" customWidth="1"/>
    <col min="3330" max="3330" width="10.42578125" customWidth="1"/>
    <col min="3331" max="3331" width="9.140625" customWidth="1"/>
    <col min="3332" max="3332" width="18.140625" customWidth="1"/>
    <col min="3333" max="3333" width="18.28515625" customWidth="1"/>
    <col min="3334" max="3334" width="18" customWidth="1"/>
    <col min="3583" max="3583" width="10.42578125" customWidth="1"/>
    <col min="3584" max="3585" width="9.140625" customWidth="1"/>
    <col min="3586" max="3586" width="10.42578125" customWidth="1"/>
    <col min="3587" max="3587" width="9.140625" customWidth="1"/>
    <col min="3588" max="3588" width="18.140625" customWidth="1"/>
    <col min="3589" max="3589" width="18.28515625" customWidth="1"/>
    <col min="3590" max="3590" width="18" customWidth="1"/>
    <col min="3839" max="3839" width="10.42578125" customWidth="1"/>
    <col min="3840" max="3841" width="9.140625" customWidth="1"/>
    <col min="3842" max="3842" width="10.42578125" customWidth="1"/>
    <col min="3843" max="3843" width="9.140625" customWidth="1"/>
    <col min="3844" max="3844" width="18.140625" customWidth="1"/>
    <col min="3845" max="3845" width="18.28515625" customWidth="1"/>
    <col min="3846" max="3846" width="18" customWidth="1"/>
    <col min="4095" max="4095" width="10.42578125" customWidth="1"/>
    <col min="4096" max="4097" width="9.140625" customWidth="1"/>
    <col min="4098" max="4098" width="10.42578125" customWidth="1"/>
    <col min="4099" max="4099" width="9.140625" customWidth="1"/>
    <col min="4100" max="4100" width="18.140625" customWidth="1"/>
    <col min="4101" max="4101" width="18.28515625" customWidth="1"/>
    <col min="4102" max="4102" width="18" customWidth="1"/>
    <col min="4351" max="4351" width="10.42578125" customWidth="1"/>
    <col min="4352" max="4353" width="9.140625" customWidth="1"/>
    <col min="4354" max="4354" width="10.42578125" customWidth="1"/>
    <col min="4355" max="4355" width="9.140625" customWidth="1"/>
    <col min="4356" max="4356" width="18.140625" customWidth="1"/>
    <col min="4357" max="4357" width="18.28515625" customWidth="1"/>
    <col min="4358" max="4358" width="18" customWidth="1"/>
    <col min="4607" max="4607" width="10.42578125" customWidth="1"/>
    <col min="4608" max="4609" width="9.140625" customWidth="1"/>
    <col min="4610" max="4610" width="10.42578125" customWidth="1"/>
    <col min="4611" max="4611" width="9.140625" customWidth="1"/>
    <col min="4612" max="4612" width="18.140625" customWidth="1"/>
    <col min="4613" max="4613" width="18.28515625" customWidth="1"/>
    <col min="4614" max="4614" width="18" customWidth="1"/>
    <col min="4863" max="4863" width="10.42578125" customWidth="1"/>
    <col min="4864" max="4865" width="9.140625" customWidth="1"/>
    <col min="4866" max="4866" width="10.42578125" customWidth="1"/>
    <col min="4867" max="4867" width="9.140625" customWidth="1"/>
    <col min="4868" max="4868" width="18.140625" customWidth="1"/>
    <col min="4869" max="4869" width="18.28515625" customWidth="1"/>
    <col min="4870" max="4870" width="18" customWidth="1"/>
    <col min="5119" max="5119" width="10.42578125" customWidth="1"/>
    <col min="5120" max="5121" width="9.140625" customWidth="1"/>
    <col min="5122" max="5122" width="10.42578125" customWidth="1"/>
    <col min="5123" max="5123" width="9.140625" customWidth="1"/>
    <col min="5124" max="5124" width="18.140625" customWidth="1"/>
    <col min="5125" max="5125" width="18.28515625" customWidth="1"/>
    <col min="5126" max="5126" width="18" customWidth="1"/>
    <col min="5375" max="5375" width="10.42578125" customWidth="1"/>
    <col min="5376" max="5377" width="9.140625" customWidth="1"/>
    <col min="5378" max="5378" width="10.42578125" customWidth="1"/>
    <col min="5379" max="5379" width="9.140625" customWidth="1"/>
    <col min="5380" max="5380" width="18.140625" customWidth="1"/>
    <col min="5381" max="5381" width="18.28515625" customWidth="1"/>
    <col min="5382" max="5382" width="18" customWidth="1"/>
    <col min="5631" max="5631" width="10.42578125" customWidth="1"/>
    <col min="5632" max="5633" width="9.140625" customWidth="1"/>
    <col min="5634" max="5634" width="10.42578125" customWidth="1"/>
    <col min="5635" max="5635" width="9.140625" customWidth="1"/>
    <col min="5636" max="5636" width="18.140625" customWidth="1"/>
    <col min="5637" max="5637" width="18.28515625" customWidth="1"/>
    <col min="5638" max="5638" width="18" customWidth="1"/>
    <col min="5887" max="5887" width="10.42578125" customWidth="1"/>
    <col min="5888" max="5889" width="9.140625" customWidth="1"/>
    <col min="5890" max="5890" width="10.42578125" customWidth="1"/>
    <col min="5891" max="5891" width="9.140625" customWidth="1"/>
    <col min="5892" max="5892" width="18.140625" customWidth="1"/>
    <col min="5893" max="5893" width="18.28515625" customWidth="1"/>
    <col min="5894" max="5894" width="18" customWidth="1"/>
    <col min="6143" max="6143" width="10.42578125" customWidth="1"/>
    <col min="6144" max="6145" width="9.140625" customWidth="1"/>
    <col min="6146" max="6146" width="10.42578125" customWidth="1"/>
    <col min="6147" max="6147" width="9.140625" customWidth="1"/>
    <col min="6148" max="6148" width="18.140625" customWidth="1"/>
    <col min="6149" max="6149" width="18.28515625" customWidth="1"/>
    <col min="6150" max="6150" width="18" customWidth="1"/>
    <col min="6399" max="6399" width="10.42578125" customWidth="1"/>
    <col min="6400" max="6401" width="9.140625" customWidth="1"/>
    <col min="6402" max="6402" width="10.42578125" customWidth="1"/>
    <col min="6403" max="6403" width="9.140625" customWidth="1"/>
    <col min="6404" max="6404" width="18.140625" customWidth="1"/>
    <col min="6405" max="6405" width="18.28515625" customWidth="1"/>
    <col min="6406" max="6406" width="18" customWidth="1"/>
    <col min="6655" max="6655" width="10.42578125" customWidth="1"/>
    <col min="6656" max="6657" width="9.140625" customWidth="1"/>
    <col min="6658" max="6658" width="10.42578125" customWidth="1"/>
    <col min="6659" max="6659" width="9.140625" customWidth="1"/>
    <col min="6660" max="6660" width="18.140625" customWidth="1"/>
    <col min="6661" max="6661" width="18.28515625" customWidth="1"/>
    <col min="6662" max="6662" width="18" customWidth="1"/>
    <col min="6911" max="6911" width="10.42578125" customWidth="1"/>
    <col min="6912" max="6913" width="9.140625" customWidth="1"/>
    <col min="6914" max="6914" width="10.42578125" customWidth="1"/>
    <col min="6915" max="6915" width="9.140625" customWidth="1"/>
    <col min="6916" max="6916" width="18.140625" customWidth="1"/>
    <col min="6917" max="6917" width="18.28515625" customWidth="1"/>
    <col min="6918" max="6918" width="18" customWidth="1"/>
    <col min="7167" max="7167" width="10.42578125" customWidth="1"/>
    <col min="7168" max="7169" width="9.140625" customWidth="1"/>
    <col min="7170" max="7170" width="10.42578125" customWidth="1"/>
    <col min="7171" max="7171" width="9.140625" customWidth="1"/>
    <col min="7172" max="7172" width="18.140625" customWidth="1"/>
    <col min="7173" max="7173" width="18.28515625" customWidth="1"/>
    <col min="7174" max="7174" width="18" customWidth="1"/>
    <col min="7423" max="7423" width="10.42578125" customWidth="1"/>
    <col min="7424" max="7425" width="9.140625" customWidth="1"/>
    <col min="7426" max="7426" width="10.42578125" customWidth="1"/>
    <col min="7427" max="7427" width="9.140625" customWidth="1"/>
    <col min="7428" max="7428" width="18.140625" customWidth="1"/>
    <col min="7429" max="7429" width="18.28515625" customWidth="1"/>
    <col min="7430" max="7430" width="18" customWidth="1"/>
    <col min="7679" max="7679" width="10.42578125" customWidth="1"/>
    <col min="7680" max="7681" width="9.140625" customWidth="1"/>
    <col min="7682" max="7682" width="10.42578125" customWidth="1"/>
    <col min="7683" max="7683" width="9.140625" customWidth="1"/>
    <col min="7684" max="7684" width="18.140625" customWidth="1"/>
    <col min="7685" max="7685" width="18.28515625" customWidth="1"/>
    <col min="7686" max="7686" width="18" customWidth="1"/>
    <col min="7935" max="7935" width="10.42578125" customWidth="1"/>
    <col min="7936" max="7937" width="9.140625" customWidth="1"/>
    <col min="7938" max="7938" width="10.42578125" customWidth="1"/>
    <col min="7939" max="7939" width="9.140625" customWidth="1"/>
    <col min="7940" max="7940" width="18.140625" customWidth="1"/>
    <col min="7941" max="7941" width="18.28515625" customWidth="1"/>
    <col min="7942" max="7942" width="18" customWidth="1"/>
    <col min="8191" max="8191" width="10.42578125" customWidth="1"/>
    <col min="8192" max="8193" width="9.140625" customWidth="1"/>
    <col min="8194" max="8194" width="10.42578125" customWidth="1"/>
    <col min="8195" max="8195" width="9.140625" customWidth="1"/>
    <col min="8196" max="8196" width="18.140625" customWidth="1"/>
    <col min="8197" max="8197" width="18.28515625" customWidth="1"/>
    <col min="8198" max="8198" width="18" customWidth="1"/>
    <col min="8447" max="8447" width="10.42578125" customWidth="1"/>
    <col min="8448" max="8449" width="9.140625" customWidth="1"/>
    <col min="8450" max="8450" width="10.42578125" customWidth="1"/>
    <col min="8451" max="8451" width="9.140625" customWidth="1"/>
    <col min="8452" max="8452" width="18.140625" customWidth="1"/>
    <col min="8453" max="8453" width="18.28515625" customWidth="1"/>
    <col min="8454" max="8454" width="18" customWidth="1"/>
    <col min="8703" max="8703" width="10.42578125" customWidth="1"/>
    <col min="8704" max="8705" width="9.140625" customWidth="1"/>
    <col min="8706" max="8706" width="10.42578125" customWidth="1"/>
    <col min="8707" max="8707" width="9.140625" customWidth="1"/>
    <col min="8708" max="8708" width="18.140625" customWidth="1"/>
    <col min="8709" max="8709" width="18.28515625" customWidth="1"/>
    <col min="8710" max="8710" width="18" customWidth="1"/>
    <col min="8959" max="8959" width="10.42578125" customWidth="1"/>
    <col min="8960" max="8961" width="9.140625" customWidth="1"/>
    <col min="8962" max="8962" width="10.42578125" customWidth="1"/>
    <col min="8963" max="8963" width="9.140625" customWidth="1"/>
    <col min="8964" max="8964" width="18.140625" customWidth="1"/>
    <col min="8965" max="8965" width="18.28515625" customWidth="1"/>
    <col min="8966" max="8966" width="18" customWidth="1"/>
    <col min="9215" max="9215" width="10.42578125" customWidth="1"/>
    <col min="9216" max="9217" width="9.140625" customWidth="1"/>
    <col min="9218" max="9218" width="10.42578125" customWidth="1"/>
    <col min="9219" max="9219" width="9.140625" customWidth="1"/>
    <col min="9220" max="9220" width="18.140625" customWidth="1"/>
    <col min="9221" max="9221" width="18.28515625" customWidth="1"/>
    <col min="9222" max="9222" width="18" customWidth="1"/>
    <col min="9471" max="9471" width="10.42578125" customWidth="1"/>
    <col min="9472" max="9473" width="9.140625" customWidth="1"/>
    <col min="9474" max="9474" width="10.42578125" customWidth="1"/>
    <col min="9475" max="9475" width="9.140625" customWidth="1"/>
    <col min="9476" max="9476" width="18.140625" customWidth="1"/>
    <col min="9477" max="9477" width="18.28515625" customWidth="1"/>
    <col min="9478" max="9478" width="18" customWidth="1"/>
    <col min="9727" max="9727" width="10.42578125" customWidth="1"/>
    <col min="9728" max="9729" width="9.140625" customWidth="1"/>
    <col min="9730" max="9730" width="10.42578125" customWidth="1"/>
    <col min="9731" max="9731" width="9.140625" customWidth="1"/>
    <col min="9732" max="9732" width="18.140625" customWidth="1"/>
    <col min="9733" max="9733" width="18.28515625" customWidth="1"/>
    <col min="9734" max="9734" width="18" customWidth="1"/>
    <col min="9983" max="9983" width="10.42578125" customWidth="1"/>
    <col min="9984" max="9985" width="9.140625" customWidth="1"/>
    <col min="9986" max="9986" width="10.42578125" customWidth="1"/>
    <col min="9987" max="9987" width="9.140625" customWidth="1"/>
    <col min="9988" max="9988" width="18.140625" customWidth="1"/>
    <col min="9989" max="9989" width="18.28515625" customWidth="1"/>
    <col min="9990" max="9990" width="18" customWidth="1"/>
    <col min="10239" max="10239" width="10.42578125" customWidth="1"/>
    <col min="10240" max="10241" width="9.140625" customWidth="1"/>
    <col min="10242" max="10242" width="10.42578125" customWidth="1"/>
    <col min="10243" max="10243" width="9.140625" customWidth="1"/>
    <col min="10244" max="10244" width="18.140625" customWidth="1"/>
    <col min="10245" max="10245" width="18.28515625" customWidth="1"/>
    <col min="10246" max="10246" width="18" customWidth="1"/>
    <col min="10495" max="10495" width="10.42578125" customWidth="1"/>
    <col min="10496" max="10497" width="9.140625" customWidth="1"/>
    <col min="10498" max="10498" width="10.42578125" customWidth="1"/>
    <col min="10499" max="10499" width="9.140625" customWidth="1"/>
    <col min="10500" max="10500" width="18.140625" customWidth="1"/>
    <col min="10501" max="10501" width="18.28515625" customWidth="1"/>
    <col min="10502" max="10502" width="18" customWidth="1"/>
    <col min="10751" max="10751" width="10.42578125" customWidth="1"/>
    <col min="10752" max="10753" width="9.140625" customWidth="1"/>
    <col min="10754" max="10754" width="10.42578125" customWidth="1"/>
    <col min="10755" max="10755" width="9.140625" customWidth="1"/>
    <col min="10756" max="10756" width="18.140625" customWidth="1"/>
    <col min="10757" max="10757" width="18.28515625" customWidth="1"/>
    <col min="10758" max="10758" width="18" customWidth="1"/>
    <col min="11007" max="11007" width="10.42578125" customWidth="1"/>
    <col min="11008" max="11009" width="9.140625" customWidth="1"/>
    <col min="11010" max="11010" width="10.42578125" customWidth="1"/>
    <col min="11011" max="11011" width="9.140625" customWidth="1"/>
    <col min="11012" max="11012" width="18.140625" customWidth="1"/>
    <col min="11013" max="11013" width="18.28515625" customWidth="1"/>
    <col min="11014" max="11014" width="18" customWidth="1"/>
    <col min="11263" max="11263" width="10.42578125" customWidth="1"/>
    <col min="11264" max="11265" width="9.140625" customWidth="1"/>
    <col min="11266" max="11266" width="10.42578125" customWidth="1"/>
    <col min="11267" max="11267" width="9.140625" customWidth="1"/>
    <col min="11268" max="11268" width="18.140625" customWidth="1"/>
    <col min="11269" max="11269" width="18.28515625" customWidth="1"/>
    <col min="11270" max="11270" width="18" customWidth="1"/>
    <col min="11519" max="11519" width="10.42578125" customWidth="1"/>
    <col min="11520" max="11521" width="9.140625" customWidth="1"/>
    <col min="11522" max="11522" width="10.42578125" customWidth="1"/>
    <col min="11523" max="11523" width="9.140625" customWidth="1"/>
    <col min="11524" max="11524" width="18.140625" customWidth="1"/>
    <col min="11525" max="11525" width="18.28515625" customWidth="1"/>
    <col min="11526" max="11526" width="18" customWidth="1"/>
    <col min="11775" max="11775" width="10.42578125" customWidth="1"/>
    <col min="11776" max="11777" width="9.140625" customWidth="1"/>
    <col min="11778" max="11778" width="10.42578125" customWidth="1"/>
    <col min="11779" max="11779" width="9.140625" customWidth="1"/>
    <col min="11780" max="11780" width="18.140625" customWidth="1"/>
    <col min="11781" max="11781" width="18.28515625" customWidth="1"/>
    <col min="11782" max="11782" width="18" customWidth="1"/>
    <col min="12031" max="12031" width="10.42578125" customWidth="1"/>
    <col min="12032" max="12033" width="9.140625" customWidth="1"/>
    <col min="12034" max="12034" width="10.42578125" customWidth="1"/>
    <col min="12035" max="12035" width="9.140625" customWidth="1"/>
    <col min="12036" max="12036" width="18.140625" customWidth="1"/>
    <col min="12037" max="12037" width="18.28515625" customWidth="1"/>
    <col min="12038" max="12038" width="18" customWidth="1"/>
    <col min="12287" max="12287" width="10.42578125" customWidth="1"/>
    <col min="12288" max="12289" width="9.140625" customWidth="1"/>
    <col min="12290" max="12290" width="10.42578125" customWidth="1"/>
    <col min="12291" max="12291" width="9.140625" customWidth="1"/>
    <col min="12292" max="12292" width="18.140625" customWidth="1"/>
    <col min="12293" max="12293" width="18.28515625" customWidth="1"/>
    <col min="12294" max="12294" width="18" customWidth="1"/>
    <col min="12543" max="12543" width="10.42578125" customWidth="1"/>
    <col min="12544" max="12545" width="9.140625" customWidth="1"/>
    <col min="12546" max="12546" width="10.42578125" customWidth="1"/>
    <col min="12547" max="12547" width="9.140625" customWidth="1"/>
    <col min="12548" max="12548" width="18.140625" customWidth="1"/>
    <col min="12549" max="12549" width="18.28515625" customWidth="1"/>
    <col min="12550" max="12550" width="18" customWidth="1"/>
    <col min="12799" max="12799" width="10.42578125" customWidth="1"/>
    <col min="12800" max="12801" width="9.140625" customWidth="1"/>
    <col min="12802" max="12802" width="10.42578125" customWidth="1"/>
    <col min="12803" max="12803" width="9.140625" customWidth="1"/>
    <col min="12804" max="12804" width="18.140625" customWidth="1"/>
    <col min="12805" max="12805" width="18.28515625" customWidth="1"/>
    <col min="12806" max="12806" width="18" customWidth="1"/>
    <col min="13055" max="13055" width="10.42578125" customWidth="1"/>
    <col min="13056" max="13057" width="9.140625" customWidth="1"/>
    <col min="13058" max="13058" width="10.42578125" customWidth="1"/>
    <col min="13059" max="13059" width="9.140625" customWidth="1"/>
    <col min="13060" max="13060" width="18.140625" customWidth="1"/>
    <col min="13061" max="13061" width="18.28515625" customWidth="1"/>
    <col min="13062" max="13062" width="18" customWidth="1"/>
    <col min="13311" max="13311" width="10.42578125" customWidth="1"/>
    <col min="13312" max="13313" width="9.140625" customWidth="1"/>
    <col min="13314" max="13314" width="10.42578125" customWidth="1"/>
    <col min="13315" max="13315" width="9.140625" customWidth="1"/>
    <col min="13316" max="13316" width="18.140625" customWidth="1"/>
    <col min="13317" max="13317" width="18.28515625" customWidth="1"/>
    <col min="13318" max="13318" width="18" customWidth="1"/>
    <col min="13567" max="13567" width="10.42578125" customWidth="1"/>
    <col min="13568" max="13569" width="9.140625" customWidth="1"/>
    <col min="13570" max="13570" width="10.42578125" customWidth="1"/>
    <col min="13571" max="13571" width="9.140625" customWidth="1"/>
    <col min="13572" max="13572" width="18.140625" customWidth="1"/>
    <col min="13573" max="13573" width="18.28515625" customWidth="1"/>
    <col min="13574" max="13574" width="18" customWidth="1"/>
    <col min="13823" max="13823" width="10.42578125" customWidth="1"/>
    <col min="13824" max="13825" width="9.140625" customWidth="1"/>
    <col min="13826" max="13826" width="10.42578125" customWidth="1"/>
    <col min="13827" max="13827" width="9.140625" customWidth="1"/>
    <col min="13828" max="13828" width="18.140625" customWidth="1"/>
    <col min="13829" max="13829" width="18.28515625" customWidth="1"/>
    <col min="13830" max="13830" width="18" customWidth="1"/>
    <col min="14079" max="14079" width="10.42578125" customWidth="1"/>
    <col min="14080" max="14081" width="9.140625" customWidth="1"/>
    <col min="14082" max="14082" width="10.42578125" customWidth="1"/>
    <col min="14083" max="14083" width="9.140625" customWidth="1"/>
    <col min="14084" max="14084" width="18.140625" customWidth="1"/>
    <col min="14085" max="14085" width="18.28515625" customWidth="1"/>
    <col min="14086" max="14086" width="18" customWidth="1"/>
    <col min="14335" max="14335" width="10.42578125" customWidth="1"/>
    <col min="14336" max="14337" width="9.140625" customWidth="1"/>
    <col min="14338" max="14338" width="10.42578125" customWidth="1"/>
    <col min="14339" max="14339" width="9.140625" customWidth="1"/>
    <col min="14340" max="14340" width="18.140625" customWidth="1"/>
    <col min="14341" max="14341" width="18.28515625" customWidth="1"/>
    <col min="14342" max="14342" width="18" customWidth="1"/>
    <col min="14591" max="14591" width="10.42578125" customWidth="1"/>
    <col min="14592" max="14593" width="9.140625" customWidth="1"/>
    <col min="14594" max="14594" width="10.42578125" customWidth="1"/>
    <col min="14595" max="14595" width="9.140625" customWidth="1"/>
    <col min="14596" max="14596" width="18.140625" customWidth="1"/>
    <col min="14597" max="14597" width="18.28515625" customWidth="1"/>
    <col min="14598" max="14598" width="18" customWidth="1"/>
    <col min="14847" max="14847" width="10.42578125" customWidth="1"/>
    <col min="14848" max="14849" width="9.140625" customWidth="1"/>
    <col min="14850" max="14850" width="10.42578125" customWidth="1"/>
    <col min="14851" max="14851" width="9.140625" customWidth="1"/>
    <col min="14852" max="14852" width="18.140625" customWidth="1"/>
    <col min="14853" max="14853" width="18.28515625" customWidth="1"/>
    <col min="14854" max="14854" width="18" customWidth="1"/>
    <col min="15103" max="15103" width="10.42578125" customWidth="1"/>
    <col min="15104" max="15105" width="9.140625" customWidth="1"/>
    <col min="15106" max="15106" width="10.42578125" customWidth="1"/>
    <col min="15107" max="15107" width="9.140625" customWidth="1"/>
    <col min="15108" max="15108" width="18.140625" customWidth="1"/>
    <col min="15109" max="15109" width="18.28515625" customWidth="1"/>
    <col min="15110" max="15110" width="18" customWidth="1"/>
    <col min="15359" max="15359" width="10.42578125" customWidth="1"/>
    <col min="15360" max="15361" width="9.140625" customWidth="1"/>
    <col min="15362" max="15362" width="10.42578125" customWidth="1"/>
    <col min="15363" max="15363" width="9.140625" customWidth="1"/>
    <col min="15364" max="15364" width="18.140625" customWidth="1"/>
    <col min="15365" max="15365" width="18.28515625" customWidth="1"/>
    <col min="15366" max="15366" width="18" customWidth="1"/>
    <col min="15615" max="15615" width="10.42578125" customWidth="1"/>
    <col min="15616" max="15617" width="9.140625" customWidth="1"/>
    <col min="15618" max="15618" width="10.42578125" customWidth="1"/>
    <col min="15619" max="15619" width="9.140625" customWidth="1"/>
    <col min="15620" max="15620" width="18.140625" customWidth="1"/>
    <col min="15621" max="15621" width="18.28515625" customWidth="1"/>
    <col min="15622" max="15622" width="18" customWidth="1"/>
    <col min="15871" max="15871" width="10.42578125" customWidth="1"/>
    <col min="15872" max="15873" width="9.140625" customWidth="1"/>
    <col min="15874" max="15874" width="10.42578125" customWidth="1"/>
    <col min="15875" max="15875" width="9.140625" customWidth="1"/>
    <col min="15876" max="15876" width="18.140625" customWidth="1"/>
    <col min="15877" max="15877" width="18.28515625" customWidth="1"/>
    <col min="15878" max="15878" width="18" customWidth="1"/>
    <col min="16127" max="16127" width="10.42578125" customWidth="1"/>
    <col min="16128" max="16129" width="9.140625" customWidth="1"/>
    <col min="16130" max="16130" width="10.42578125" customWidth="1"/>
    <col min="16131" max="16131" width="9.140625" customWidth="1"/>
    <col min="16132" max="16132" width="18.140625" customWidth="1"/>
    <col min="16133" max="16133" width="18.28515625" customWidth="1"/>
    <col min="16134" max="16134" width="18" customWidth="1"/>
  </cols>
  <sheetData>
    <row r="1" spans="1:23" ht="9" customHeight="1" x14ac:dyDescent="0.25">
      <c r="A1" s="406"/>
      <c r="B1" s="407"/>
      <c r="C1" s="407"/>
      <c r="D1" s="407"/>
      <c r="E1" s="407"/>
      <c r="F1" s="407"/>
      <c r="G1" s="407"/>
      <c r="H1" s="407"/>
      <c r="I1" s="407"/>
      <c r="J1" s="407"/>
      <c r="K1" s="407"/>
      <c r="L1" s="407"/>
      <c r="M1" s="407"/>
      <c r="N1" s="407"/>
    </row>
    <row r="2" spans="1:23" ht="36" customHeight="1" x14ac:dyDescent="0.25">
      <c r="A2" s="408" t="s">
        <v>831</v>
      </c>
      <c r="B2" s="408"/>
      <c r="C2" s="408"/>
      <c r="D2" s="408"/>
      <c r="E2" s="408"/>
      <c r="F2" s="408"/>
      <c r="G2" s="408"/>
      <c r="H2" s="408"/>
      <c r="I2" s="408"/>
      <c r="J2" s="408"/>
      <c r="K2" s="408"/>
      <c r="L2" s="408"/>
      <c r="M2" s="408"/>
      <c r="N2" s="408"/>
    </row>
    <row r="3" spans="1:23" ht="18.75" x14ac:dyDescent="0.3">
      <c r="A3" s="409"/>
      <c r="B3" s="410"/>
      <c r="C3" s="410"/>
      <c r="D3" s="410"/>
      <c r="E3" s="410"/>
      <c r="F3" s="410"/>
      <c r="G3" s="410"/>
      <c r="H3" s="410"/>
      <c r="I3" s="410"/>
      <c r="J3" s="410"/>
      <c r="K3" s="410"/>
      <c r="L3" s="410"/>
      <c r="M3" s="410"/>
      <c r="N3" s="410"/>
    </row>
    <row r="4" spans="1:23" ht="30" customHeight="1" x14ac:dyDescent="0.25">
      <c r="A4" s="411" t="s">
        <v>832</v>
      </c>
      <c r="B4" s="412"/>
      <c r="C4" s="412"/>
      <c r="D4" s="412"/>
      <c r="E4" s="412"/>
      <c r="F4" s="412"/>
      <c r="G4" s="412"/>
      <c r="H4" s="412"/>
      <c r="I4" s="412"/>
      <c r="J4" s="412"/>
      <c r="K4" s="412"/>
      <c r="L4" s="412"/>
      <c r="M4" s="412"/>
      <c r="N4" s="413"/>
    </row>
    <row r="5" spans="1:23" ht="27" customHeight="1" x14ac:dyDescent="0.25">
      <c r="A5" s="414" t="s">
        <v>833</v>
      </c>
      <c r="B5" s="415"/>
      <c r="C5" s="415"/>
      <c r="D5" s="415"/>
      <c r="E5" s="415"/>
      <c r="F5" s="415"/>
      <c r="G5" s="415"/>
      <c r="H5" s="415"/>
      <c r="I5" s="415"/>
      <c r="J5" s="415"/>
      <c r="K5" s="415"/>
      <c r="L5" s="415"/>
      <c r="M5" s="415"/>
      <c r="N5" s="416"/>
      <c r="O5" s="217"/>
      <c r="P5" s="217"/>
      <c r="Q5" s="217"/>
      <c r="R5" s="217"/>
      <c r="S5" s="217"/>
      <c r="T5" s="217"/>
      <c r="U5" s="217"/>
      <c r="V5" s="217"/>
      <c r="W5" s="217"/>
    </row>
    <row r="6" spans="1:23" ht="120.75" customHeight="1" x14ac:dyDescent="0.25">
      <c r="A6" s="417" t="s">
        <v>883</v>
      </c>
      <c r="B6" s="418"/>
      <c r="C6" s="418"/>
      <c r="D6" s="418"/>
      <c r="E6" s="418"/>
      <c r="F6" s="418"/>
      <c r="G6" s="418"/>
      <c r="H6" s="418"/>
      <c r="I6" s="418"/>
      <c r="J6" s="418"/>
      <c r="K6" s="418"/>
      <c r="L6" s="418"/>
      <c r="M6" s="418"/>
      <c r="N6" s="419"/>
      <c r="O6" s="217"/>
      <c r="P6" s="217"/>
      <c r="Q6" s="217"/>
      <c r="R6" s="217"/>
      <c r="S6" s="217"/>
      <c r="T6" s="217"/>
      <c r="U6" s="217"/>
      <c r="V6" s="217"/>
      <c r="W6" s="217"/>
    </row>
    <row r="7" spans="1:23" ht="365.25" customHeight="1" x14ac:dyDescent="0.25">
      <c r="A7" s="417" t="s">
        <v>834</v>
      </c>
      <c r="B7" s="418"/>
      <c r="C7" s="418"/>
      <c r="D7" s="418"/>
      <c r="E7" s="418"/>
      <c r="F7" s="418"/>
      <c r="G7" s="418"/>
      <c r="H7" s="418"/>
      <c r="I7" s="418"/>
      <c r="J7" s="418"/>
      <c r="K7" s="418"/>
      <c r="L7" s="418"/>
      <c r="M7" s="418"/>
      <c r="N7" s="419"/>
      <c r="O7" s="217"/>
      <c r="P7" s="217"/>
      <c r="Q7" s="217"/>
      <c r="R7" s="217"/>
      <c r="S7" s="217"/>
      <c r="T7" s="217"/>
      <c r="U7" s="217"/>
      <c r="V7" s="217"/>
      <c r="W7" s="217"/>
    </row>
    <row r="8" spans="1:23" ht="144.75" customHeight="1" x14ac:dyDescent="0.25">
      <c r="A8" s="420" t="s">
        <v>826</v>
      </c>
      <c r="B8" s="421"/>
      <c r="C8" s="421"/>
      <c r="D8" s="421"/>
      <c r="E8" s="421"/>
      <c r="F8" s="421"/>
      <c r="G8" s="421"/>
      <c r="H8" s="421"/>
      <c r="I8" s="421"/>
      <c r="J8" s="421"/>
      <c r="K8" s="421"/>
      <c r="L8" s="421"/>
      <c r="M8" s="421"/>
      <c r="N8" s="422"/>
      <c r="O8" s="217"/>
      <c r="P8" s="217"/>
      <c r="Q8" s="217"/>
      <c r="R8" s="217"/>
      <c r="S8" s="217"/>
      <c r="T8" s="217"/>
      <c r="U8" s="217"/>
      <c r="V8" s="217"/>
      <c r="W8" s="217"/>
    </row>
    <row r="9" spans="1:23" ht="27" customHeight="1" x14ac:dyDescent="0.25">
      <c r="A9" s="414" t="s">
        <v>835</v>
      </c>
      <c r="B9" s="415"/>
      <c r="C9" s="415"/>
      <c r="D9" s="415"/>
      <c r="E9" s="415"/>
      <c r="F9" s="415"/>
      <c r="G9" s="415"/>
      <c r="H9" s="415"/>
      <c r="I9" s="415"/>
      <c r="J9" s="415"/>
      <c r="K9" s="415"/>
      <c r="L9" s="415"/>
      <c r="M9" s="415"/>
      <c r="N9" s="416"/>
      <c r="O9" s="217"/>
      <c r="P9" s="217"/>
      <c r="Q9" s="217"/>
      <c r="R9" s="217"/>
      <c r="S9" s="217"/>
      <c r="T9" s="217"/>
      <c r="U9" s="217"/>
      <c r="V9" s="217"/>
      <c r="W9" s="217"/>
    </row>
    <row r="10" spans="1:23" ht="216" customHeight="1" x14ac:dyDescent="0.25">
      <c r="A10" s="423" t="s">
        <v>836</v>
      </c>
      <c r="B10" s="424"/>
      <c r="C10" s="424"/>
      <c r="D10" s="424"/>
      <c r="E10" s="424"/>
      <c r="F10" s="424"/>
      <c r="G10" s="424"/>
      <c r="H10" s="424"/>
      <c r="I10" s="424"/>
      <c r="J10" s="424"/>
      <c r="K10" s="424"/>
      <c r="L10" s="424"/>
      <c r="M10" s="424"/>
      <c r="N10" s="425"/>
      <c r="O10" s="217"/>
      <c r="P10" s="217"/>
      <c r="Q10" s="217"/>
      <c r="R10" s="217"/>
      <c r="S10" s="217"/>
      <c r="T10" s="217"/>
      <c r="U10" s="217"/>
      <c r="V10" s="217"/>
      <c r="W10" s="217"/>
    </row>
    <row r="11" spans="1:23" ht="195" customHeight="1" x14ac:dyDescent="0.25">
      <c r="A11" s="423" t="s">
        <v>837</v>
      </c>
      <c r="B11" s="426"/>
      <c r="C11" s="426"/>
      <c r="D11" s="426"/>
      <c r="E11" s="426"/>
      <c r="F11" s="426"/>
      <c r="G11" s="426"/>
      <c r="H11" s="426"/>
      <c r="I11" s="426"/>
      <c r="J11" s="426"/>
      <c r="K11" s="426"/>
      <c r="L11" s="426"/>
      <c r="M11" s="426"/>
      <c r="N11" s="427"/>
      <c r="O11" s="217"/>
      <c r="P11" s="217"/>
      <c r="Q11" s="217"/>
      <c r="R11" s="217"/>
      <c r="S11" s="217"/>
      <c r="T11" s="217"/>
      <c r="U11" s="217"/>
      <c r="V11" s="217"/>
      <c r="W11" s="217"/>
    </row>
    <row r="12" spans="1:23" ht="30" customHeight="1" x14ac:dyDescent="0.25">
      <c r="A12" s="403" t="s">
        <v>838</v>
      </c>
      <c r="B12" s="404"/>
      <c r="C12" s="404"/>
      <c r="D12" s="404"/>
      <c r="E12" s="404"/>
      <c r="F12" s="404"/>
      <c r="G12" s="404"/>
      <c r="H12" s="404"/>
      <c r="I12" s="404"/>
      <c r="J12" s="404"/>
      <c r="K12" s="404"/>
      <c r="L12" s="404"/>
      <c r="M12" s="404"/>
      <c r="N12" s="405"/>
    </row>
    <row r="13" spans="1:23" ht="27" customHeight="1" x14ac:dyDescent="0.25">
      <c r="A13" s="428" t="s">
        <v>839</v>
      </c>
      <c r="B13" s="429"/>
      <c r="C13" s="429"/>
      <c r="D13" s="429"/>
      <c r="E13" s="429"/>
      <c r="F13" s="429"/>
      <c r="G13" s="429"/>
      <c r="H13" s="429"/>
      <c r="I13" s="429"/>
      <c r="J13" s="429"/>
      <c r="K13" s="429"/>
      <c r="L13" s="429"/>
      <c r="M13" s="429"/>
      <c r="N13" s="430"/>
      <c r="O13" s="217"/>
      <c r="P13" s="217"/>
      <c r="Q13" s="217"/>
    </row>
    <row r="14" spans="1:23" ht="182.25" customHeight="1" x14ac:dyDescent="0.25">
      <c r="A14" s="423" t="s">
        <v>827</v>
      </c>
      <c r="B14" s="431"/>
      <c r="C14" s="431"/>
      <c r="D14" s="431"/>
      <c r="E14" s="431"/>
      <c r="F14" s="431"/>
      <c r="G14" s="431"/>
      <c r="H14" s="431"/>
      <c r="I14" s="431"/>
      <c r="J14" s="431"/>
      <c r="K14" s="431"/>
      <c r="L14" s="431"/>
      <c r="M14" s="431"/>
      <c r="N14" s="432"/>
      <c r="O14" s="217"/>
      <c r="P14" s="217"/>
      <c r="Q14" s="217"/>
    </row>
    <row r="15" spans="1:23" ht="27" customHeight="1" x14ac:dyDescent="0.25">
      <c r="A15" s="414" t="s">
        <v>840</v>
      </c>
      <c r="B15" s="415"/>
      <c r="C15" s="415"/>
      <c r="D15" s="415"/>
      <c r="E15" s="415"/>
      <c r="F15" s="415"/>
      <c r="G15" s="415"/>
      <c r="H15" s="415"/>
      <c r="I15" s="415"/>
      <c r="J15" s="415"/>
      <c r="K15" s="415"/>
      <c r="L15" s="415"/>
      <c r="M15" s="415"/>
      <c r="N15" s="416"/>
      <c r="O15" s="217"/>
      <c r="P15" s="217"/>
      <c r="Q15" s="217"/>
    </row>
    <row r="16" spans="1:23" ht="216" customHeight="1" x14ac:dyDescent="0.25">
      <c r="A16" s="420" t="s">
        <v>828</v>
      </c>
      <c r="B16" s="421"/>
      <c r="C16" s="421"/>
      <c r="D16" s="421"/>
      <c r="E16" s="421"/>
      <c r="F16" s="421"/>
      <c r="G16" s="421"/>
      <c r="H16" s="421"/>
      <c r="I16" s="421"/>
      <c r="J16" s="421"/>
      <c r="K16" s="421"/>
      <c r="L16" s="421"/>
      <c r="M16" s="421"/>
      <c r="N16" s="422"/>
      <c r="O16" s="217"/>
      <c r="P16" s="217"/>
      <c r="Q16" s="217"/>
    </row>
    <row r="17" spans="1:14" ht="30" customHeight="1" x14ac:dyDescent="0.25">
      <c r="A17" s="433" t="s">
        <v>841</v>
      </c>
      <c r="B17" s="434"/>
      <c r="C17" s="434"/>
      <c r="D17" s="434"/>
      <c r="E17" s="434"/>
      <c r="F17" s="434"/>
      <c r="G17" s="434"/>
      <c r="H17" s="434"/>
      <c r="I17" s="434"/>
      <c r="J17" s="434"/>
      <c r="K17" s="434"/>
      <c r="L17" s="434"/>
      <c r="M17" s="434"/>
      <c r="N17" s="435"/>
    </row>
  </sheetData>
  <mergeCells count="17">
    <mergeCell ref="A13:N13"/>
    <mergeCell ref="A14:N14"/>
    <mergeCell ref="A15:N15"/>
    <mergeCell ref="A16:N16"/>
    <mergeCell ref="A17:N17"/>
    <mergeCell ref="A12:N12"/>
    <mergeCell ref="A1:N1"/>
    <mergeCell ref="A2:N2"/>
    <mergeCell ref="A3:N3"/>
    <mergeCell ref="A4:N4"/>
    <mergeCell ref="A5:N5"/>
    <mergeCell ref="A6:N6"/>
    <mergeCell ref="A7:N7"/>
    <mergeCell ref="A8:N8"/>
    <mergeCell ref="A9:N9"/>
    <mergeCell ref="A10:N10"/>
    <mergeCell ref="A11:N11"/>
  </mergeCells>
  <pageMargins left="0.70866141732283472" right="0.51181102362204722" top="0.55118110236220474" bottom="0.39370078740157483" header="0.31496062992125984" footer="0.31496062992125984"/>
  <pageSetup paperSize="9" scale="85" fitToHeight="0" orientation="landscape" r:id="rId1"/>
  <headerFooter>
    <oddFooter>&amp;C&amp;P</oddFooter>
  </headerFooter>
  <rowBreaks count="3" manualBreakCount="3">
    <brk id="7" max="13" man="1"/>
    <brk id="11" max="13" man="1"/>
    <brk id="16" max="13"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pageSetUpPr fitToPage="1"/>
  </sheetPr>
  <dimension ref="A1:X33"/>
  <sheetViews>
    <sheetView zoomScale="110" zoomScaleNormal="110" zoomScaleSheetLayoutView="110" workbookViewId="0">
      <pane ySplit="5" topLeftCell="A6" activePane="bottomLeft" state="frozen"/>
      <selection pane="bottomLeft" activeCell="Z5" sqref="Z5"/>
    </sheetView>
  </sheetViews>
  <sheetFormatPr defaultColWidth="9.140625" defaultRowHeight="12.75" x14ac:dyDescent="0.2"/>
  <cols>
    <col min="1" max="1" width="7.85546875" style="257" customWidth="1"/>
    <col min="2" max="2" width="25.7109375" style="258" hidden="1" customWidth="1"/>
    <col min="3" max="3" width="35.85546875" style="259" customWidth="1"/>
    <col min="4" max="4" width="43.140625" style="129" customWidth="1"/>
    <col min="5" max="5" width="15.7109375" style="161" customWidth="1"/>
    <col min="6" max="6" width="47.140625" style="129" customWidth="1"/>
    <col min="7" max="7" width="17.7109375" style="120" hidden="1" customWidth="1"/>
    <col min="8" max="8" width="15.7109375" style="122" hidden="1" customWidth="1"/>
    <col min="9" max="9" width="14" style="120" hidden="1" customWidth="1"/>
    <col min="10" max="13" width="14.42578125" style="123" hidden="1" customWidth="1"/>
    <col min="14" max="14" width="14" style="120" hidden="1" customWidth="1"/>
    <col min="15" max="15" width="14.5703125" style="124" hidden="1" customWidth="1"/>
    <col min="16" max="16" width="18.85546875" style="260" hidden="1" customWidth="1"/>
    <col min="17" max="17" width="22.28515625" style="121" hidden="1" customWidth="1"/>
    <col min="18" max="18" width="18.85546875" style="120" hidden="1" customWidth="1"/>
    <col min="19" max="19" width="19.28515625" style="120" hidden="1" customWidth="1"/>
    <col min="20" max="21" width="19.7109375" style="136" hidden="1" customWidth="1"/>
    <col min="22" max="22" width="14.85546875" style="131" hidden="1" customWidth="1"/>
    <col min="23" max="23" width="15.85546875" style="132" hidden="1" customWidth="1"/>
    <col min="24" max="24" width="35.7109375" style="261" hidden="1" customWidth="1"/>
    <col min="25" max="16384" width="9.140625" style="234"/>
  </cols>
  <sheetData>
    <row r="1" spans="1:24" ht="26.25" customHeight="1" x14ac:dyDescent="0.2">
      <c r="A1" s="232" t="s">
        <v>842</v>
      </c>
      <c r="B1" s="233"/>
      <c r="C1" s="233"/>
      <c r="D1" s="233"/>
      <c r="E1" s="298"/>
      <c r="F1" s="233"/>
      <c r="G1" s="233"/>
      <c r="H1" s="233"/>
      <c r="I1" s="233"/>
      <c r="J1" s="233"/>
      <c r="K1" s="233"/>
      <c r="L1" s="233"/>
      <c r="M1" s="233"/>
      <c r="N1" s="233"/>
      <c r="O1" s="233"/>
      <c r="P1" s="233"/>
      <c r="Q1" s="233"/>
      <c r="R1" s="233"/>
      <c r="S1" s="233"/>
      <c r="T1" s="233"/>
      <c r="U1" s="233"/>
      <c r="V1" s="233"/>
      <c r="W1" s="233"/>
      <c r="X1" s="233"/>
    </row>
    <row r="2" spans="1:24" ht="14.25" customHeight="1" x14ac:dyDescent="0.2">
      <c r="A2" s="235"/>
      <c r="B2" s="236"/>
      <c r="C2" s="236"/>
      <c r="D2" s="127"/>
      <c r="E2" s="126"/>
      <c r="F2" s="127"/>
      <c r="G2" s="127"/>
      <c r="H2" s="128"/>
      <c r="I2" s="133"/>
      <c r="J2" s="133"/>
      <c r="K2" s="133"/>
      <c r="L2" s="133"/>
      <c r="M2" s="133"/>
      <c r="N2" s="128"/>
      <c r="O2" s="128"/>
      <c r="P2" s="128"/>
      <c r="Q2" s="128"/>
      <c r="R2" s="128"/>
      <c r="S2" s="128"/>
      <c r="T2" s="128"/>
      <c r="U2" s="128"/>
      <c r="V2" s="128"/>
      <c r="W2" s="128"/>
      <c r="X2" s="184"/>
    </row>
    <row r="3" spans="1:24" ht="28.5" customHeight="1" x14ac:dyDescent="0.2">
      <c r="A3" s="374" t="s">
        <v>10</v>
      </c>
      <c r="B3" s="373" t="s">
        <v>365</v>
      </c>
      <c r="C3" s="373" t="s">
        <v>768</v>
      </c>
      <c r="D3" s="374" t="s">
        <v>898</v>
      </c>
      <c r="E3" s="375" t="s">
        <v>899</v>
      </c>
      <c r="F3" s="375" t="s">
        <v>900</v>
      </c>
      <c r="G3" s="373" t="s">
        <v>11</v>
      </c>
      <c r="H3" s="373" t="s">
        <v>366</v>
      </c>
      <c r="I3" s="373" t="s">
        <v>364</v>
      </c>
      <c r="J3" s="373" t="s">
        <v>374</v>
      </c>
      <c r="K3" s="373"/>
      <c r="L3" s="373"/>
      <c r="M3" s="373"/>
      <c r="N3" s="373"/>
      <c r="O3" s="373"/>
      <c r="P3" s="373"/>
      <c r="Q3" s="373"/>
      <c r="R3" s="373"/>
      <c r="S3" s="373"/>
      <c r="T3" s="437" t="s">
        <v>368</v>
      </c>
      <c r="U3" s="381" t="s">
        <v>505</v>
      </c>
      <c r="V3" s="437" t="s">
        <v>375</v>
      </c>
      <c r="W3" s="373" t="s">
        <v>363</v>
      </c>
      <c r="X3" s="184"/>
    </row>
    <row r="4" spans="1:24" ht="31.5" customHeight="1" x14ac:dyDescent="0.2">
      <c r="A4" s="374"/>
      <c r="B4" s="373"/>
      <c r="C4" s="373"/>
      <c r="D4" s="374"/>
      <c r="E4" s="398"/>
      <c r="F4" s="398"/>
      <c r="G4" s="373"/>
      <c r="H4" s="373"/>
      <c r="I4" s="373"/>
      <c r="J4" s="374" t="s">
        <v>373</v>
      </c>
      <c r="K4" s="373" t="s">
        <v>501</v>
      </c>
      <c r="L4" s="373" t="s">
        <v>502</v>
      </c>
      <c r="M4" s="373" t="s">
        <v>370</v>
      </c>
      <c r="N4" s="374" t="s">
        <v>371</v>
      </c>
      <c r="O4" s="375" t="s">
        <v>503</v>
      </c>
      <c r="P4" s="373" t="s">
        <v>362</v>
      </c>
      <c r="Q4" s="373" t="s">
        <v>367</v>
      </c>
      <c r="R4" s="373"/>
      <c r="S4" s="373" t="s">
        <v>369</v>
      </c>
      <c r="T4" s="437"/>
      <c r="U4" s="382"/>
      <c r="V4" s="437"/>
      <c r="W4" s="373"/>
      <c r="X4" s="184"/>
    </row>
    <row r="5" spans="1:24" s="238" customFormat="1" ht="24" customHeight="1" x14ac:dyDescent="0.25">
      <c r="A5" s="374"/>
      <c r="B5" s="373"/>
      <c r="C5" s="373"/>
      <c r="D5" s="374"/>
      <c r="E5" s="376"/>
      <c r="F5" s="376"/>
      <c r="G5" s="373"/>
      <c r="H5" s="373"/>
      <c r="I5" s="373"/>
      <c r="J5" s="374"/>
      <c r="K5" s="373"/>
      <c r="L5" s="373"/>
      <c r="M5" s="373"/>
      <c r="N5" s="374"/>
      <c r="O5" s="376"/>
      <c r="P5" s="373"/>
      <c r="Q5" s="119" t="s">
        <v>506</v>
      </c>
      <c r="R5" s="119" t="s">
        <v>372</v>
      </c>
      <c r="S5" s="373"/>
      <c r="T5" s="437"/>
      <c r="U5" s="383"/>
      <c r="V5" s="437"/>
      <c r="W5" s="373"/>
      <c r="X5" s="237" t="s">
        <v>376</v>
      </c>
    </row>
    <row r="6" spans="1:24" s="238" customFormat="1" ht="28.5" customHeight="1" x14ac:dyDescent="0.25">
      <c r="A6" s="436" t="s">
        <v>15</v>
      </c>
      <c r="B6" s="436"/>
      <c r="C6" s="436"/>
      <c r="D6" s="436"/>
      <c r="E6" s="436"/>
      <c r="F6" s="436"/>
      <c r="G6" s="239"/>
      <c r="H6" s="239"/>
      <c r="I6" s="239"/>
      <c r="J6" s="239"/>
      <c r="K6" s="239"/>
      <c r="L6" s="239"/>
      <c r="M6" s="239"/>
      <c r="N6" s="239"/>
      <c r="O6" s="239"/>
      <c r="P6" s="239"/>
      <c r="Q6" s="239"/>
      <c r="R6" s="239"/>
      <c r="S6" s="239"/>
      <c r="T6" s="239"/>
      <c r="U6" s="239"/>
      <c r="V6" s="239"/>
      <c r="W6" s="239"/>
      <c r="X6" s="240"/>
    </row>
    <row r="7" spans="1:24" ht="54.75" customHeight="1" x14ac:dyDescent="0.2">
      <c r="A7" s="280">
        <v>1</v>
      </c>
      <c r="B7" s="281"/>
      <c r="C7" s="202" t="s">
        <v>643</v>
      </c>
      <c r="D7" s="202" t="s">
        <v>901</v>
      </c>
      <c r="E7" s="207" t="s">
        <v>510</v>
      </c>
      <c r="F7" s="202" t="s">
        <v>902</v>
      </c>
      <c r="G7" s="242"/>
      <c r="H7" s="231"/>
      <c r="I7" s="231"/>
      <c r="J7" s="243"/>
      <c r="K7" s="243"/>
      <c r="L7" s="243"/>
      <c r="M7" s="243"/>
      <c r="N7" s="231"/>
      <c r="O7" s="244"/>
      <c r="P7" s="245"/>
      <c r="Q7" s="246"/>
      <c r="R7" s="231"/>
      <c r="S7" s="231"/>
      <c r="T7" s="247"/>
      <c r="U7" s="247"/>
      <c r="V7" s="248"/>
      <c r="W7" s="249"/>
      <c r="X7" s="250"/>
    </row>
    <row r="8" spans="1:24" ht="51" x14ac:dyDescent="0.2">
      <c r="A8" s="280">
        <v>2</v>
      </c>
      <c r="B8" s="281"/>
      <c r="C8" s="202" t="s">
        <v>608</v>
      </c>
      <c r="D8" s="202" t="s">
        <v>903</v>
      </c>
      <c r="E8" s="207" t="s">
        <v>523</v>
      </c>
      <c r="F8" s="202" t="s">
        <v>904</v>
      </c>
      <c r="G8" s="242"/>
      <c r="H8" s="231"/>
      <c r="I8" s="231"/>
      <c r="J8" s="243"/>
      <c r="K8" s="243"/>
      <c r="L8" s="243"/>
      <c r="M8" s="243"/>
      <c r="N8" s="231"/>
      <c r="O8" s="244"/>
      <c r="P8" s="245"/>
      <c r="Q8" s="246"/>
      <c r="R8" s="231"/>
      <c r="S8" s="231"/>
      <c r="T8" s="247"/>
      <c r="U8" s="247"/>
      <c r="V8" s="248"/>
      <c r="W8" s="249"/>
      <c r="X8" s="250" t="s">
        <v>377</v>
      </c>
    </row>
    <row r="9" spans="1:24" s="238" customFormat="1" ht="24" customHeight="1" x14ac:dyDescent="0.25">
      <c r="A9" s="438" t="s">
        <v>378</v>
      </c>
      <c r="B9" s="439"/>
      <c r="C9" s="439"/>
      <c r="D9" s="439"/>
      <c r="E9" s="439"/>
      <c r="F9" s="439"/>
      <c r="G9" s="251"/>
      <c r="H9" s="251"/>
      <c r="I9" s="251"/>
      <c r="J9" s="251"/>
      <c r="K9" s="251"/>
      <c r="L9" s="251"/>
      <c r="M9" s="251"/>
      <c r="N9" s="251"/>
      <c r="O9" s="251"/>
      <c r="P9" s="251"/>
      <c r="Q9" s="251"/>
      <c r="R9" s="251"/>
      <c r="S9" s="251"/>
      <c r="T9" s="251"/>
      <c r="U9" s="251"/>
      <c r="V9" s="251"/>
      <c r="W9" s="251"/>
      <c r="X9" s="251"/>
    </row>
    <row r="10" spans="1:24" ht="38.25" customHeight="1" x14ac:dyDescent="0.2">
      <c r="A10" s="280">
        <v>3</v>
      </c>
      <c r="B10" s="282"/>
      <c r="C10" s="202" t="s">
        <v>843</v>
      </c>
      <c r="D10" s="283" t="s">
        <v>909</v>
      </c>
      <c r="E10" s="215" t="s">
        <v>530</v>
      </c>
      <c r="F10" s="297" t="s">
        <v>905</v>
      </c>
      <c r="G10" s="253"/>
      <c r="H10" s="231"/>
      <c r="I10" s="231"/>
      <c r="J10" s="243"/>
      <c r="K10" s="243"/>
      <c r="L10" s="243"/>
      <c r="M10" s="243"/>
      <c r="N10" s="231"/>
      <c r="O10" s="244"/>
      <c r="P10" s="245"/>
      <c r="Q10" s="246"/>
      <c r="R10" s="231"/>
      <c r="S10" s="231"/>
      <c r="T10" s="247"/>
      <c r="U10" s="247"/>
      <c r="V10" s="248"/>
      <c r="W10" s="249"/>
      <c r="X10" s="294"/>
    </row>
    <row r="11" spans="1:24" s="238" customFormat="1" ht="24.75" customHeight="1" x14ac:dyDescent="0.25">
      <c r="A11" s="438" t="s">
        <v>379</v>
      </c>
      <c r="B11" s="439"/>
      <c r="C11" s="439"/>
      <c r="D11" s="439"/>
      <c r="E11" s="439"/>
      <c r="F11" s="439"/>
      <c r="G11" s="251"/>
      <c r="H11" s="251"/>
      <c r="I11" s="251"/>
      <c r="J11" s="251"/>
      <c r="K11" s="251"/>
      <c r="L11" s="251"/>
      <c r="M11" s="251"/>
      <c r="N11" s="251"/>
      <c r="O11" s="251"/>
      <c r="P11" s="251"/>
      <c r="Q11" s="251"/>
      <c r="R11" s="251"/>
      <c r="S11" s="251"/>
      <c r="T11" s="251"/>
      <c r="U11" s="251"/>
      <c r="V11" s="251"/>
      <c r="W11" s="251"/>
      <c r="X11" s="251"/>
    </row>
    <row r="12" spans="1:24" ht="51" x14ac:dyDescent="0.2">
      <c r="A12" s="280">
        <v>4</v>
      </c>
      <c r="B12" s="284"/>
      <c r="C12" s="282" t="s">
        <v>380</v>
      </c>
      <c r="D12" s="282" t="s">
        <v>906</v>
      </c>
      <c r="E12" s="299" t="s">
        <v>556</v>
      </c>
      <c r="F12" s="282" t="s">
        <v>906</v>
      </c>
      <c r="G12" s="242"/>
      <c r="H12" s="231"/>
      <c r="I12" s="231"/>
      <c r="J12" s="243"/>
      <c r="K12" s="243"/>
      <c r="L12" s="243"/>
      <c r="M12" s="243"/>
      <c r="N12" s="231"/>
      <c r="O12" s="244"/>
      <c r="P12" s="245"/>
      <c r="Q12" s="246"/>
      <c r="R12" s="231"/>
      <c r="S12" s="231"/>
      <c r="T12" s="247"/>
      <c r="U12" s="247"/>
      <c r="V12" s="248"/>
      <c r="W12" s="249"/>
      <c r="X12" s="294" t="s">
        <v>381</v>
      </c>
    </row>
    <row r="13" spans="1:24" ht="63.75" x14ac:dyDescent="0.2">
      <c r="A13" s="280">
        <v>5</v>
      </c>
      <c r="B13" s="281" t="s">
        <v>686</v>
      </c>
      <c r="C13" s="282" t="s">
        <v>382</v>
      </c>
      <c r="D13" s="282" t="s">
        <v>383</v>
      </c>
      <c r="E13" s="299" t="s">
        <v>550</v>
      </c>
      <c r="F13" s="202" t="s">
        <v>910</v>
      </c>
      <c r="G13" s="242"/>
      <c r="H13" s="231"/>
      <c r="I13" s="231"/>
      <c r="J13" s="243"/>
      <c r="K13" s="243"/>
      <c r="L13" s="243"/>
      <c r="M13" s="243"/>
      <c r="N13" s="231"/>
      <c r="O13" s="244"/>
      <c r="P13" s="245"/>
      <c r="Q13" s="246"/>
      <c r="R13" s="231"/>
      <c r="S13" s="231"/>
      <c r="T13" s="247"/>
      <c r="U13" s="247"/>
      <c r="V13" s="248"/>
      <c r="W13" s="249"/>
      <c r="X13" s="294"/>
    </row>
    <row r="14" spans="1:24" ht="38.25" x14ac:dyDescent="0.2">
      <c r="A14" s="280">
        <v>6</v>
      </c>
      <c r="B14" s="281" t="s">
        <v>686</v>
      </c>
      <c r="C14" s="282" t="s">
        <v>911</v>
      </c>
      <c r="D14" s="282" t="s">
        <v>384</v>
      </c>
      <c r="E14" s="299" t="s">
        <v>551</v>
      </c>
      <c r="F14" s="202" t="s">
        <v>912</v>
      </c>
      <c r="G14" s="242"/>
      <c r="H14" s="231"/>
      <c r="I14" s="231"/>
      <c r="J14" s="243"/>
      <c r="K14" s="243"/>
      <c r="L14" s="243"/>
      <c r="M14" s="243"/>
      <c r="N14" s="231"/>
      <c r="O14" s="244"/>
      <c r="P14" s="245"/>
      <c r="Q14" s="246"/>
      <c r="R14" s="231"/>
      <c r="S14" s="231"/>
      <c r="T14" s="247"/>
      <c r="U14" s="247"/>
      <c r="V14" s="248"/>
      <c r="W14" s="249"/>
      <c r="X14" s="294"/>
    </row>
    <row r="15" spans="1:24" ht="72" customHeight="1" x14ac:dyDescent="0.2">
      <c r="A15" s="280">
        <v>7</v>
      </c>
      <c r="B15" s="284"/>
      <c r="C15" s="282" t="s">
        <v>907</v>
      </c>
      <c r="D15" s="282" t="s">
        <v>908</v>
      </c>
      <c r="E15" s="299" t="s">
        <v>542</v>
      </c>
      <c r="F15" s="282" t="s">
        <v>918</v>
      </c>
      <c r="G15" s="242"/>
      <c r="H15" s="231"/>
      <c r="I15" s="231"/>
      <c r="J15" s="243"/>
      <c r="K15" s="243"/>
      <c r="L15" s="243"/>
      <c r="M15" s="243"/>
      <c r="N15" s="231"/>
      <c r="O15" s="244"/>
      <c r="P15" s="245"/>
      <c r="Q15" s="246"/>
      <c r="R15" s="231"/>
      <c r="S15" s="231"/>
      <c r="T15" s="247"/>
      <c r="U15" s="247"/>
      <c r="V15" s="248"/>
      <c r="W15" s="249"/>
      <c r="X15" s="294" t="s">
        <v>385</v>
      </c>
    </row>
    <row r="16" spans="1:24" ht="51" x14ac:dyDescent="0.2">
      <c r="A16" s="280">
        <v>8</v>
      </c>
      <c r="B16" s="284"/>
      <c r="C16" s="282" t="s">
        <v>611</v>
      </c>
      <c r="D16" s="282" t="s">
        <v>919</v>
      </c>
      <c r="E16" s="299" t="s">
        <v>913</v>
      </c>
      <c r="F16" s="202" t="s">
        <v>921</v>
      </c>
      <c r="G16" s="242"/>
      <c r="H16" s="231"/>
      <c r="I16" s="231"/>
      <c r="J16" s="243"/>
      <c r="K16" s="243"/>
      <c r="L16" s="243"/>
      <c r="M16" s="243"/>
      <c r="N16" s="231"/>
      <c r="O16" s="244"/>
      <c r="P16" s="245"/>
      <c r="Q16" s="246"/>
      <c r="R16" s="231"/>
      <c r="S16" s="231"/>
      <c r="T16" s="247"/>
      <c r="U16" s="247"/>
      <c r="V16" s="248"/>
      <c r="W16" s="249"/>
      <c r="X16" s="294" t="s">
        <v>386</v>
      </c>
    </row>
    <row r="17" spans="1:24" ht="25.5" x14ac:dyDescent="0.2">
      <c r="A17" s="280">
        <v>9</v>
      </c>
      <c r="B17" s="285"/>
      <c r="C17" s="282" t="s">
        <v>609</v>
      </c>
      <c r="D17" s="282" t="s">
        <v>920</v>
      </c>
      <c r="E17" s="299" t="s">
        <v>914</v>
      </c>
      <c r="F17" s="202" t="s">
        <v>922</v>
      </c>
      <c r="G17" s="242"/>
      <c r="H17" s="231"/>
      <c r="I17" s="231"/>
      <c r="J17" s="243"/>
      <c r="K17" s="243"/>
      <c r="L17" s="243"/>
      <c r="M17" s="243"/>
      <c r="N17" s="231"/>
      <c r="O17" s="244"/>
      <c r="P17" s="245"/>
      <c r="Q17" s="246"/>
      <c r="R17" s="231"/>
      <c r="S17" s="231"/>
      <c r="T17" s="247"/>
      <c r="U17" s="247"/>
      <c r="V17" s="248"/>
      <c r="W17" s="249"/>
      <c r="X17" s="294" t="s">
        <v>381</v>
      </c>
    </row>
    <row r="18" spans="1:24" ht="54" customHeight="1" x14ac:dyDescent="0.2">
      <c r="A18" s="280">
        <v>10</v>
      </c>
      <c r="B18" s="284"/>
      <c r="C18" s="282" t="s">
        <v>610</v>
      </c>
      <c r="D18" s="282" t="s">
        <v>923</v>
      </c>
      <c r="E18" s="299" t="s">
        <v>915</v>
      </c>
      <c r="F18" s="282" t="s">
        <v>924</v>
      </c>
      <c r="G18" s="242"/>
      <c r="H18" s="231"/>
      <c r="I18" s="231"/>
      <c r="J18" s="243"/>
      <c r="K18" s="243"/>
      <c r="L18" s="243"/>
      <c r="M18" s="243"/>
      <c r="N18" s="231"/>
      <c r="O18" s="244"/>
      <c r="P18" s="245"/>
      <c r="Q18" s="246"/>
      <c r="R18" s="231"/>
      <c r="S18" s="231"/>
      <c r="T18" s="247"/>
      <c r="U18" s="247"/>
      <c r="V18" s="248"/>
      <c r="W18" s="249"/>
      <c r="X18" s="294" t="s">
        <v>381</v>
      </c>
    </row>
    <row r="19" spans="1:24" ht="55.5" customHeight="1" x14ac:dyDescent="0.2">
      <c r="A19" s="280">
        <v>11</v>
      </c>
      <c r="B19" s="284"/>
      <c r="C19" s="282" t="s">
        <v>612</v>
      </c>
      <c r="D19" s="282" t="s">
        <v>925</v>
      </c>
      <c r="E19" s="299" t="s">
        <v>916</v>
      </c>
      <c r="F19" s="202" t="s">
        <v>926</v>
      </c>
      <c r="G19" s="242"/>
      <c r="H19" s="231"/>
      <c r="I19" s="231"/>
      <c r="J19" s="243"/>
      <c r="K19" s="243"/>
      <c r="L19" s="243"/>
      <c r="M19" s="243"/>
      <c r="N19" s="231"/>
      <c r="O19" s="244"/>
      <c r="P19" s="245"/>
      <c r="Q19" s="246"/>
      <c r="R19" s="231"/>
      <c r="S19" s="231"/>
      <c r="T19" s="247"/>
      <c r="U19" s="247"/>
      <c r="V19" s="248"/>
      <c r="W19" s="249"/>
      <c r="X19" s="294" t="s">
        <v>387</v>
      </c>
    </row>
    <row r="20" spans="1:24" ht="38.25" x14ac:dyDescent="0.2">
      <c r="A20" s="280">
        <v>12</v>
      </c>
      <c r="B20" s="203"/>
      <c r="C20" s="282" t="s">
        <v>613</v>
      </c>
      <c r="D20" s="282" t="s">
        <v>927</v>
      </c>
      <c r="E20" s="299" t="s">
        <v>917</v>
      </c>
      <c r="F20" s="282" t="s">
        <v>928</v>
      </c>
      <c r="G20" s="242"/>
      <c r="H20" s="231"/>
      <c r="I20" s="231"/>
      <c r="J20" s="243"/>
      <c r="K20" s="243"/>
      <c r="L20" s="243"/>
      <c r="M20" s="243"/>
      <c r="N20" s="231"/>
      <c r="O20" s="244"/>
      <c r="P20" s="245"/>
      <c r="Q20" s="246"/>
      <c r="R20" s="231"/>
      <c r="S20" s="231"/>
      <c r="T20" s="247"/>
      <c r="U20" s="247"/>
      <c r="V20" s="248"/>
      <c r="W20" s="249"/>
      <c r="X20" s="294" t="s">
        <v>387</v>
      </c>
    </row>
    <row r="21" spans="1:24" ht="38.25" x14ac:dyDescent="0.2">
      <c r="A21" s="280">
        <v>13</v>
      </c>
      <c r="B21" s="284"/>
      <c r="C21" s="282" t="s">
        <v>929</v>
      </c>
      <c r="D21" s="282" t="s">
        <v>930</v>
      </c>
      <c r="E21" s="299" t="s">
        <v>552</v>
      </c>
      <c r="F21" s="202" t="s">
        <v>931</v>
      </c>
      <c r="G21" s="242"/>
      <c r="H21" s="231"/>
      <c r="I21" s="231"/>
      <c r="J21" s="243"/>
      <c r="K21" s="243"/>
      <c r="L21" s="243"/>
      <c r="M21" s="243"/>
      <c r="N21" s="231"/>
      <c r="O21" s="244"/>
      <c r="P21" s="245"/>
      <c r="Q21" s="246"/>
      <c r="R21" s="231"/>
      <c r="S21" s="231"/>
      <c r="T21" s="247"/>
      <c r="U21" s="247"/>
      <c r="V21" s="248"/>
      <c r="W21" s="249"/>
      <c r="X21" s="294" t="s">
        <v>388</v>
      </c>
    </row>
    <row r="22" spans="1:24" s="238" customFormat="1" ht="25.5" customHeight="1" x14ac:dyDescent="0.25">
      <c r="A22" s="438" t="s">
        <v>576</v>
      </c>
      <c r="B22" s="439"/>
      <c r="C22" s="439"/>
      <c r="D22" s="439"/>
      <c r="E22" s="439"/>
      <c r="F22" s="439"/>
      <c r="G22" s="251"/>
      <c r="H22" s="251"/>
      <c r="I22" s="251"/>
      <c r="J22" s="251"/>
      <c r="K22" s="251"/>
      <c r="L22" s="251"/>
      <c r="M22" s="251"/>
      <c r="N22" s="251"/>
      <c r="O22" s="251"/>
      <c r="P22" s="251"/>
      <c r="Q22" s="251"/>
      <c r="R22" s="251"/>
      <c r="S22" s="251"/>
      <c r="T22" s="251"/>
      <c r="U22" s="251"/>
      <c r="V22" s="251"/>
      <c r="W22" s="251"/>
      <c r="X22" s="251"/>
    </row>
    <row r="23" spans="1:24" ht="50.25" customHeight="1" x14ac:dyDescent="0.2">
      <c r="A23" s="280">
        <v>14</v>
      </c>
      <c r="B23" s="281" t="s">
        <v>686</v>
      </c>
      <c r="C23" s="202" t="s">
        <v>932</v>
      </c>
      <c r="D23" s="202" t="s">
        <v>687</v>
      </c>
      <c r="E23" s="207" t="s">
        <v>776</v>
      </c>
      <c r="F23" s="202" t="s">
        <v>932</v>
      </c>
      <c r="G23" s="242"/>
      <c r="H23" s="231"/>
      <c r="I23" s="231"/>
      <c r="J23" s="243"/>
      <c r="K23" s="243"/>
      <c r="L23" s="243"/>
      <c r="M23" s="243"/>
      <c r="N23" s="231"/>
      <c r="O23" s="244"/>
      <c r="P23" s="245"/>
      <c r="Q23" s="246"/>
      <c r="R23" s="231"/>
      <c r="S23" s="231"/>
      <c r="T23" s="247"/>
      <c r="U23" s="247"/>
      <c r="V23" s="248"/>
      <c r="W23" s="249"/>
      <c r="X23" s="294"/>
    </row>
    <row r="24" spans="1:24" ht="40.5" customHeight="1" x14ac:dyDescent="0.2">
      <c r="A24" s="280">
        <v>15</v>
      </c>
      <c r="B24" s="281" t="s">
        <v>686</v>
      </c>
      <c r="C24" s="202" t="s">
        <v>688</v>
      </c>
      <c r="D24" s="202" t="s">
        <v>933</v>
      </c>
      <c r="E24" s="207" t="s">
        <v>589</v>
      </c>
      <c r="F24" s="202" t="s">
        <v>769</v>
      </c>
      <c r="G24" s="242"/>
      <c r="H24" s="231"/>
      <c r="I24" s="231"/>
      <c r="J24" s="243"/>
      <c r="K24" s="243"/>
      <c r="L24" s="243"/>
      <c r="M24" s="243"/>
      <c r="N24" s="231"/>
      <c r="O24" s="244"/>
      <c r="P24" s="245"/>
      <c r="Q24" s="246"/>
      <c r="R24" s="231"/>
      <c r="S24" s="231"/>
      <c r="T24" s="247"/>
      <c r="U24" s="247"/>
      <c r="V24" s="248"/>
      <c r="W24" s="249"/>
      <c r="X24" s="294"/>
    </row>
    <row r="25" spans="1:24" ht="51" x14ac:dyDescent="0.2">
      <c r="A25" s="280">
        <v>16</v>
      </c>
      <c r="B25" s="281" t="s">
        <v>686</v>
      </c>
      <c r="C25" s="202" t="s">
        <v>390</v>
      </c>
      <c r="D25" s="202" t="s">
        <v>689</v>
      </c>
      <c r="E25" s="207" t="s">
        <v>590</v>
      </c>
      <c r="F25" s="202" t="s">
        <v>934</v>
      </c>
      <c r="G25" s="242"/>
      <c r="H25" s="231"/>
      <c r="I25" s="231"/>
      <c r="J25" s="243"/>
      <c r="K25" s="243"/>
      <c r="L25" s="243"/>
      <c r="M25" s="243"/>
      <c r="N25" s="231"/>
      <c r="O25" s="244"/>
      <c r="P25" s="245"/>
      <c r="Q25" s="246"/>
      <c r="R25" s="231"/>
      <c r="S25" s="231"/>
      <c r="T25" s="247"/>
      <c r="U25" s="247"/>
      <c r="V25" s="248"/>
      <c r="W25" s="249"/>
      <c r="X25" s="294" t="s">
        <v>381</v>
      </c>
    </row>
    <row r="26" spans="1:24" ht="37.5" customHeight="1" x14ac:dyDescent="0.2">
      <c r="A26" s="280">
        <v>17</v>
      </c>
      <c r="B26" s="281" t="s">
        <v>686</v>
      </c>
      <c r="C26" s="202" t="s">
        <v>690</v>
      </c>
      <c r="D26" s="302" t="s">
        <v>935</v>
      </c>
      <c r="E26" s="200" t="s">
        <v>941</v>
      </c>
      <c r="F26" s="302" t="s">
        <v>935</v>
      </c>
      <c r="G26" s="242"/>
      <c r="H26" s="231"/>
      <c r="I26" s="231"/>
      <c r="J26" s="243"/>
      <c r="K26" s="243"/>
      <c r="L26" s="243"/>
      <c r="M26" s="243"/>
      <c r="N26" s="231"/>
      <c r="O26" s="244"/>
      <c r="P26" s="245"/>
      <c r="Q26" s="246"/>
      <c r="R26" s="231"/>
      <c r="S26" s="231"/>
      <c r="T26" s="247"/>
      <c r="U26" s="247"/>
      <c r="V26" s="248"/>
      <c r="W26" s="249"/>
      <c r="X26" s="294"/>
    </row>
    <row r="27" spans="1:24" ht="25.5" x14ac:dyDescent="0.2">
      <c r="A27" s="280">
        <v>18</v>
      </c>
      <c r="B27" s="286"/>
      <c r="C27" s="202" t="s">
        <v>767</v>
      </c>
      <c r="D27" s="282" t="s">
        <v>939</v>
      </c>
      <c r="E27" s="299" t="s">
        <v>940</v>
      </c>
      <c r="F27" s="282" t="s">
        <v>938</v>
      </c>
      <c r="G27" s="242"/>
      <c r="H27" s="231"/>
      <c r="I27" s="231"/>
      <c r="J27" s="243"/>
      <c r="K27" s="243"/>
      <c r="L27" s="243"/>
      <c r="M27" s="243"/>
      <c r="N27" s="231"/>
      <c r="O27" s="244"/>
      <c r="P27" s="245"/>
      <c r="Q27" s="246"/>
      <c r="R27" s="231"/>
      <c r="S27" s="231"/>
      <c r="T27" s="247"/>
      <c r="U27" s="247"/>
      <c r="V27" s="248"/>
      <c r="W27" s="249"/>
      <c r="X27" s="294"/>
    </row>
    <row r="28" spans="1:24" ht="25.5" customHeight="1" x14ac:dyDescent="0.2">
      <c r="A28" s="440" t="s">
        <v>947</v>
      </c>
      <c r="B28" s="441"/>
      <c r="C28" s="441"/>
      <c r="D28" s="441"/>
      <c r="E28" s="441"/>
      <c r="F28" s="441"/>
      <c r="G28" s="251"/>
      <c r="H28" s="251"/>
      <c r="I28" s="251"/>
      <c r="J28" s="251"/>
      <c r="K28" s="251"/>
      <c r="L28" s="251"/>
      <c r="M28" s="251"/>
      <c r="N28" s="251"/>
      <c r="O28" s="251"/>
      <c r="P28" s="251"/>
      <c r="Q28" s="251"/>
      <c r="R28" s="251"/>
      <c r="S28" s="251"/>
      <c r="T28" s="251"/>
      <c r="U28" s="251"/>
      <c r="V28" s="251"/>
      <c r="W28" s="251"/>
      <c r="X28" s="251"/>
    </row>
    <row r="29" spans="1:24" ht="51" x14ac:dyDescent="0.2">
      <c r="A29" s="243">
        <v>19</v>
      </c>
      <c r="B29" s="254"/>
      <c r="C29" s="252" t="s">
        <v>936</v>
      </c>
      <c r="D29" s="252" t="s">
        <v>617</v>
      </c>
      <c r="E29" s="300" t="s">
        <v>937</v>
      </c>
      <c r="F29" s="252" t="s">
        <v>617</v>
      </c>
      <c r="G29" s="253"/>
      <c r="H29" s="231"/>
      <c r="I29" s="231"/>
      <c r="J29" s="243"/>
      <c r="K29" s="243"/>
      <c r="L29" s="243"/>
      <c r="M29" s="243"/>
      <c r="N29" s="231"/>
      <c r="O29" s="244"/>
      <c r="P29" s="245"/>
      <c r="Q29" s="246"/>
      <c r="R29" s="231"/>
      <c r="S29" s="231"/>
      <c r="T29" s="247"/>
      <c r="U29" s="247"/>
      <c r="V29" s="248"/>
      <c r="W29" s="249"/>
      <c r="X29" s="294" t="s">
        <v>387</v>
      </c>
    </row>
    <row r="30" spans="1:24" ht="21.75" customHeight="1" x14ac:dyDescent="0.2">
      <c r="A30" s="440" t="s">
        <v>580</v>
      </c>
      <c r="B30" s="441"/>
      <c r="C30" s="441"/>
      <c r="D30" s="441"/>
      <c r="E30" s="441"/>
      <c r="F30" s="441"/>
      <c r="G30" s="251"/>
      <c r="H30" s="251"/>
      <c r="I30" s="251"/>
      <c r="J30" s="251"/>
      <c r="K30" s="251"/>
      <c r="L30" s="251"/>
      <c r="M30" s="251"/>
      <c r="N30" s="251"/>
      <c r="O30" s="251"/>
      <c r="P30" s="251"/>
      <c r="Q30" s="251"/>
      <c r="R30" s="251"/>
      <c r="S30" s="251"/>
      <c r="T30" s="251"/>
      <c r="U30" s="251"/>
      <c r="V30" s="251"/>
      <c r="W30" s="251"/>
      <c r="X30" s="251"/>
    </row>
    <row r="31" spans="1:24" ht="38.25" x14ac:dyDescent="0.2">
      <c r="A31" s="241">
        <v>20</v>
      </c>
      <c r="B31" s="255"/>
      <c r="C31" s="255" t="s">
        <v>618</v>
      </c>
      <c r="D31" s="256" t="s">
        <v>943</v>
      </c>
      <c r="E31" s="301" t="s">
        <v>944</v>
      </c>
      <c r="F31" s="256" t="s">
        <v>943</v>
      </c>
      <c r="G31" s="242"/>
      <c r="H31" s="231"/>
      <c r="I31" s="231"/>
      <c r="J31" s="243"/>
      <c r="K31" s="243"/>
      <c r="L31" s="243"/>
      <c r="M31" s="243"/>
      <c r="N31" s="231"/>
      <c r="O31" s="244"/>
      <c r="P31" s="245"/>
      <c r="Q31" s="246"/>
      <c r="R31" s="231"/>
      <c r="S31" s="231"/>
      <c r="T31" s="247"/>
      <c r="U31" s="247"/>
      <c r="V31" s="248"/>
      <c r="W31" s="249"/>
      <c r="X31" s="294"/>
    </row>
    <row r="32" spans="1:24" ht="38.25" x14ac:dyDescent="0.2">
      <c r="A32" s="241">
        <v>21</v>
      </c>
      <c r="B32" s="231" t="s">
        <v>691</v>
      </c>
      <c r="C32" s="294" t="s">
        <v>692</v>
      </c>
      <c r="D32" s="163" t="s">
        <v>942</v>
      </c>
      <c r="E32" s="301" t="s">
        <v>944</v>
      </c>
      <c r="F32" s="256" t="s">
        <v>942</v>
      </c>
      <c r="G32" s="242"/>
      <c r="H32" s="231"/>
      <c r="I32" s="231"/>
      <c r="J32" s="243"/>
      <c r="K32" s="243"/>
      <c r="L32" s="243"/>
      <c r="M32" s="243"/>
      <c r="N32" s="231"/>
      <c r="O32" s="244"/>
      <c r="P32" s="245"/>
      <c r="Q32" s="246"/>
      <c r="R32" s="231"/>
      <c r="S32" s="231"/>
      <c r="T32" s="247"/>
      <c r="U32" s="247"/>
      <c r="V32" s="248"/>
      <c r="W32" s="249"/>
      <c r="X32" s="294"/>
    </row>
    <row r="33" spans="1:24" ht="58.5" customHeight="1" x14ac:dyDescent="0.2">
      <c r="A33" s="241">
        <v>22</v>
      </c>
      <c r="B33" s="255"/>
      <c r="C33" s="252" t="s">
        <v>644</v>
      </c>
      <c r="D33" s="256" t="s">
        <v>945</v>
      </c>
      <c r="E33" s="301" t="s">
        <v>595</v>
      </c>
      <c r="F33" s="256" t="s">
        <v>945</v>
      </c>
      <c r="G33" s="242"/>
      <c r="H33" s="231"/>
      <c r="I33" s="231"/>
      <c r="J33" s="243"/>
      <c r="K33" s="243"/>
      <c r="L33" s="243"/>
      <c r="M33" s="243"/>
      <c r="N33" s="231"/>
      <c r="O33" s="244"/>
      <c r="P33" s="245"/>
      <c r="Q33" s="246"/>
      <c r="R33" s="231"/>
      <c r="S33" s="231"/>
      <c r="T33" s="247"/>
      <c r="U33" s="247"/>
      <c r="V33" s="248"/>
      <c r="W33" s="249"/>
      <c r="X33" s="294"/>
    </row>
  </sheetData>
  <autoFilter ref="A5:W8" xr:uid="{00000000-0009-0000-0000-00000B000000}"/>
  <mergeCells count="29">
    <mergeCell ref="A9:F9"/>
    <mergeCell ref="A11:F11"/>
    <mergeCell ref="A22:F22"/>
    <mergeCell ref="A28:F28"/>
    <mergeCell ref="A30:F30"/>
    <mergeCell ref="U3:U5"/>
    <mergeCell ref="V3:V5"/>
    <mergeCell ref="W3:W5"/>
    <mergeCell ref="J4:J5"/>
    <mergeCell ref="K4:K5"/>
    <mergeCell ref="L4:L5"/>
    <mergeCell ref="M4:M5"/>
    <mergeCell ref="N4:N5"/>
    <mergeCell ref="O4:O5"/>
    <mergeCell ref="P4:P5"/>
    <mergeCell ref="T3:T5"/>
    <mergeCell ref="G3:G5"/>
    <mergeCell ref="H3:H5"/>
    <mergeCell ref="I3:I5"/>
    <mergeCell ref="J3:S3"/>
    <mergeCell ref="A6:F6"/>
    <mergeCell ref="Q4:R4"/>
    <mergeCell ref="S4:S5"/>
    <mergeCell ref="A3:A5"/>
    <mergeCell ref="B3:B5"/>
    <mergeCell ref="C3:C5"/>
    <mergeCell ref="D3:D5"/>
    <mergeCell ref="E3:E5"/>
    <mergeCell ref="F3:F5"/>
  </mergeCells>
  <pageMargins left="0.43307086614173229" right="0.43307086614173229" top="0.98425196850393704" bottom="0.55118110236220474" header="0.31496062992125984" footer="0.31496062992125984"/>
  <pageSetup paperSize="9" scale="82" fitToHeight="0" orientation="landscape" r:id="rId1"/>
  <headerFooter scaleWithDoc="0">
    <oddHeader>&amp;C
Jelgavas valstspilsētas un Jelgavas novada attīstības programma 2022–2027
Investīciju plāns</oddHeader>
    <oddFooter>&amp;C&amp;P</oddFooter>
  </headerFooter>
  <rowBreaks count="2" manualBreakCount="2">
    <brk id="13" max="16383" man="1"/>
    <brk id="21" max="16383"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V66"/>
  <sheetViews>
    <sheetView zoomScaleNormal="100" workbookViewId="0">
      <selection activeCell="J5" sqref="J5"/>
    </sheetView>
  </sheetViews>
  <sheetFormatPr defaultColWidth="9.140625" defaultRowHeight="12" x14ac:dyDescent="0.2"/>
  <cols>
    <col min="1" max="1" width="8" style="7" customWidth="1"/>
    <col min="2" max="2" width="9.140625" style="7"/>
    <col min="3" max="3" width="8.85546875" style="7" customWidth="1"/>
    <col min="4" max="4" width="9.140625" style="7"/>
    <col min="5" max="5" width="21" style="7" customWidth="1"/>
    <col min="6" max="6" width="10.85546875" style="7" customWidth="1"/>
    <col min="7" max="7" width="11.140625" style="7" customWidth="1"/>
    <col min="8" max="8" width="12.28515625" style="7" customWidth="1"/>
    <col min="9" max="9" width="17.140625" style="7" customWidth="1"/>
    <col min="10" max="10" width="24.85546875" style="7" customWidth="1"/>
    <col min="11" max="11" width="19.42578125" style="7" customWidth="1"/>
    <col min="12" max="12" width="15.42578125" style="113" customWidth="1"/>
    <col min="13" max="13" width="35.5703125" style="7" customWidth="1"/>
    <col min="14" max="14" width="18.85546875" style="7" customWidth="1"/>
    <col min="15" max="16" width="14.28515625" style="7" customWidth="1"/>
    <col min="17" max="17" width="28.28515625" style="7" customWidth="1"/>
    <col min="18" max="18" width="14.140625" style="7" customWidth="1"/>
    <col min="19" max="19" width="13.85546875" style="7" customWidth="1"/>
    <col min="20" max="20" width="13.140625" style="7" customWidth="1"/>
    <col min="21" max="21" width="15.5703125" style="7" customWidth="1"/>
    <col min="22" max="22" width="13" style="7" customWidth="1"/>
    <col min="23" max="16384" width="9.140625" style="7"/>
  </cols>
  <sheetData>
    <row r="1" spans="1:22" x14ac:dyDescent="0.2">
      <c r="A1" s="1" t="s">
        <v>31</v>
      </c>
      <c r="B1" s="2"/>
      <c r="C1" s="2"/>
      <c r="D1" s="2"/>
      <c r="E1" s="3"/>
      <c r="F1" s="4"/>
      <c r="G1" s="4"/>
      <c r="H1" s="4"/>
      <c r="I1" s="4"/>
      <c r="J1" s="5"/>
      <c r="K1" s="4"/>
      <c r="L1" s="6"/>
      <c r="M1" s="4"/>
      <c r="N1" s="4"/>
      <c r="O1" s="4"/>
      <c r="P1" s="4"/>
      <c r="Q1" s="4"/>
      <c r="R1" s="4"/>
      <c r="S1" s="4"/>
      <c r="T1" s="4"/>
      <c r="U1" s="4"/>
      <c r="V1" s="4"/>
    </row>
    <row r="2" spans="1:22" ht="15" customHeight="1" x14ac:dyDescent="0.2">
      <c r="A2" s="1" t="s">
        <v>32</v>
      </c>
      <c r="B2" s="2"/>
      <c r="C2" s="2"/>
      <c r="D2" s="2"/>
      <c r="E2" s="3"/>
      <c r="F2" s="4"/>
      <c r="G2" s="4"/>
      <c r="H2" s="4"/>
      <c r="I2" s="442" t="s">
        <v>33</v>
      </c>
      <c r="J2" s="443"/>
      <c r="K2" s="443"/>
      <c r="L2" s="443"/>
      <c r="M2" s="443"/>
      <c r="N2" s="444"/>
      <c r="O2" s="445" t="s">
        <v>34</v>
      </c>
      <c r="P2" s="446"/>
      <c r="Q2" s="446"/>
      <c r="R2" s="446"/>
      <c r="S2" s="446"/>
      <c r="T2" s="8"/>
      <c r="U2" s="4"/>
      <c r="V2" s="4"/>
    </row>
    <row r="3" spans="1:22" ht="120" x14ac:dyDescent="0.2">
      <c r="A3" s="9" t="s">
        <v>10</v>
      </c>
      <c r="B3" s="10" t="s">
        <v>12</v>
      </c>
      <c r="C3" s="10" t="s">
        <v>35</v>
      </c>
      <c r="D3" s="11" t="s">
        <v>13</v>
      </c>
      <c r="E3" s="11" t="s">
        <v>36</v>
      </c>
      <c r="F3" s="11" t="s">
        <v>14</v>
      </c>
      <c r="G3" s="12" t="s">
        <v>11</v>
      </c>
      <c r="H3" s="13" t="s">
        <v>37</v>
      </c>
      <c r="I3" s="14" t="s">
        <v>38</v>
      </c>
      <c r="J3" s="15" t="s">
        <v>39</v>
      </c>
      <c r="K3" s="15" t="s">
        <v>40</v>
      </c>
      <c r="L3" s="15" t="s">
        <v>41</v>
      </c>
      <c r="M3" s="15" t="s">
        <v>42</v>
      </c>
      <c r="N3" s="15" t="s">
        <v>43</v>
      </c>
      <c r="O3" s="16" t="s">
        <v>44</v>
      </c>
      <c r="P3" s="16" t="s">
        <v>45</v>
      </c>
      <c r="Q3" s="17" t="s">
        <v>46</v>
      </c>
      <c r="R3" s="16" t="s">
        <v>47</v>
      </c>
      <c r="S3" s="16" t="s">
        <v>48</v>
      </c>
      <c r="T3" s="13" t="s">
        <v>49</v>
      </c>
      <c r="U3" s="13" t="s">
        <v>50</v>
      </c>
      <c r="V3" s="13" t="s">
        <v>51</v>
      </c>
    </row>
    <row r="4" spans="1:22" ht="120" x14ac:dyDescent="0.2">
      <c r="A4" s="18" t="s">
        <v>52</v>
      </c>
      <c r="B4" s="19" t="s">
        <v>53</v>
      </c>
      <c r="C4" s="20" t="s">
        <v>28</v>
      </c>
      <c r="D4" s="21" t="s">
        <v>54</v>
      </c>
      <c r="E4" s="21" t="s">
        <v>55</v>
      </c>
      <c r="F4" s="22" t="s">
        <v>56</v>
      </c>
      <c r="G4" s="23" t="s">
        <v>57</v>
      </c>
      <c r="H4" s="24"/>
      <c r="I4" s="25"/>
      <c r="J4" s="24" t="s">
        <v>58</v>
      </c>
      <c r="K4" s="24" t="s">
        <v>59</v>
      </c>
      <c r="L4" s="24" t="s">
        <v>60</v>
      </c>
      <c r="M4" s="26" t="s">
        <v>61</v>
      </c>
      <c r="N4" s="24" t="s">
        <v>62</v>
      </c>
      <c r="O4" s="24" t="s">
        <v>63</v>
      </c>
      <c r="P4" s="24" t="s">
        <v>64</v>
      </c>
      <c r="Q4" s="24" t="s">
        <v>61</v>
      </c>
      <c r="R4" s="24" t="s">
        <v>65</v>
      </c>
      <c r="S4" s="24" t="s">
        <v>66</v>
      </c>
      <c r="T4" s="24"/>
      <c r="U4" s="24"/>
      <c r="V4" s="24"/>
    </row>
    <row r="5" spans="1:22" x14ac:dyDescent="0.2">
      <c r="A5" s="27"/>
      <c r="B5" s="27"/>
      <c r="C5" s="27"/>
      <c r="D5" s="27"/>
      <c r="E5" s="28"/>
      <c r="F5" s="27"/>
      <c r="G5" s="27"/>
      <c r="H5" s="27"/>
      <c r="I5" s="25"/>
      <c r="J5" s="27"/>
      <c r="K5" s="29"/>
      <c r="L5" s="27"/>
      <c r="M5" s="30"/>
      <c r="N5" s="27"/>
      <c r="O5" s="27"/>
      <c r="P5" s="27"/>
      <c r="Q5" s="27"/>
      <c r="R5" s="27"/>
      <c r="S5" s="27"/>
      <c r="T5" s="27"/>
      <c r="U5" s="27"/>
      <c r="V5" s="27"/>
    </row>
    <row r="6" spans="1:22" x14ac:dyDescent="0.2">
      <c r="A6" s="27"/>
      <c r="B6" s="27"/>
      <c r="C6" s="27"/>
      <c r="D6" s="27"/>
      <c r="E6" s="28"/>
      <c r="F6" s="27"/>
      <c r="G6" s="27"/>
      <c r="H6" s="27"/>
      <c r="I6" s="27"/>
      <c r="J6" s="29"/>
      <c r="K6" s="27"/>
      <c r="L6" s="30"/>
      <c r="M6" s="27"/>
      <c r="N6" s="27"/>
      <c r="O6" s="27"/>
      <c r="P6" s="27"/>
      <c r="Q6" s="27"/>
      <c r="R6" s="27"/>
      <c r="S6" s="27"/>
      <c r="T6" s="27"/>
      <c r="U6" s="27"/>
      <c r="V6" s="27"/>
    </row>
    <row r="7" spans="1:22" x14ac:dyDescent="0.2">
      <c r="A7" s="27"/>
      <c r="B7" s="27"/>
      <c r="C7" s="27"/>
      <c r="D7" s="27"/>
      <c r="E7" s="28"/>
      <c r="F7" s="27"/>
      <c r="G7" s="27"/>
      <c r="H7" s="27"/>
      <c r="I7" s="27"/>
      <c r="J7" s="29"/>
      <c r="K7" s="27"/>
      <c r="L7" s="30"/>
      <c r="M7" s="27"/>
      <c r="N7" s="27"/>
      <c r="O7" s="27"/>
      <c r="P7" s="27"/>
      <c r="Q7" s="27"/>
      <c r="R7" s="27"/>
      <c r="S7" s="27"/>
      <c r="T7" s="27"/>
      <c r="U7" s="27"/>
      <c r="V7" s="27"/>
    </row>
    <row r="8" spans="1:22" x14ac:dyDescent="0.2">
      <c r="A8" s="1" t="s">
        <v>31</v>
      </c>
      <c r="B8" s="2"/>
      <c r="C8" s="2"/>
      <c r="D8" s="2"/>
      <c r="E8" s="31" t="s">
        <v>67</v>
      </c>
      <c r="F8" s="3"/>
      <c r="G8" s="32"/>
      <c r="H8" s="6"/>
      <c r="I8" s="4"/>
      <c r="J8" s="4"/>
      <c r="K8" s="5"/>
      <c r="L8" s="6"/>
      <c r="M8" s="4"/>
      <c r="N8" s="4"/>
      <c r="O8" s="4"/>
      <c r="P8" s="4"/>
      <c r="Q8" s="4"/>
      <c r="R8" s="4"/>
      <c r="S8" s="4"/>
      <c r="T8" s="4"/>
      <c r="U8" s="4"/>
      <c r="V8" s="4"/>
    </row>
    <row r="9" spans="1:22" x14ac:dyDescent="0.2">
      <c r="A9" s="1" t="s">
        <v>68</v>
      </c>
      <c r="B9" s="2"/>
      <c r="C9" s="2"/>
      <c r="D9" s="2"/>
      <c r="E9" s="3"/>
      <c r="F9" s="3"/>
      <c r="G9" s="32"/>
      <c r="H9" s="6"/>
      <c r="I9" s="4"/>
      <c r="J9" s="4"/>
      <c r="K9" s="4"/>
      <c r="L9" s="33"/>
      <c r="M9" s="4"/>
      <c r="N9" s="4"/>
      <c r="O9" s="4"/>
      <c r="P9" s="4"/>
      <c r="Q9" s="4"/>
      <c r="R9" s="4"/>
      <c r="S9" s="4"/>
      <c r="T9" s="4"/>
      <c r="U9" s="4"/>
      <c r="V9" s="4"/>
    </row>
    <row r="10" spans="1:22" ht="156" x14ac:dyDescent="0.2">
      <c r="A10" s="34" t="s">
        <v>10</v>
      </c>
      <c r="B10" s="34" t="s">
        <v>12</v>
      </c>
      <c r="C10" s="34" t="s">
        <v>35</v>
      </c>
      <c r="D10" s="14" t="s">
        <v>13</v>
      </c>
      <c r="E10" s="14" t="s">
        <v>36</v>
      </c>
      <c r="F10" s="14" t="s">
        <v>14</v>
      </c>
      <c r="G10" s="14" t="s">
        <v>11</v>
      </c>
      <c r="H10" s="14" t="s">
        <v>69</v>
      </c>
      <c r="I10" s="14" t="s">
        <v>38</v>
      </c>
      <c r="J10" s="35" t="s">
        <v>70</v>
      </c>
      <c r="K10" s="35" t="s">
        <v>71</v>
      </c>
      <c r="L10" s="35" t="s">
        <v>72</v>
      </c>
      <c r="M10" s="35" t="s">
        <v>73</v>
      </c>
      <c r="N10" s="35" t="s">
        <v>74</v>
      </c>
      <c r="O10" s="35" t="s">
        <v>75</v>
      </c>
      <c r="P10" s="35" t="s">
        <v>76</v>
      </c>
      <c r="Q10" s="35" t="s">
        <v>77</v>
      </c>
      <c r="R10" s="35" t="s">
        <v>78</v>
      </c>
      <c r="S10" s="35" t="s">
        <v>79</v>
      </c>
      <c r="T10" s="35" t="s">
        <v>80</v>
      </c>
      <c r="U10" s="35" t="s">
        <v>81</v>
      </c>
      <c r="V10" s="15" t="s">
        <v>82</v>
      </c>
    </row>
    <row r="11" spans="1:22" ht="46.5" customHeight="1" x14ac:dyDescent="0.2">
      <c r="A11" s="36">
        <v>100</v>
      </c>
      <c r="B11" s="37" t="s">
        <v>53</v>
      </c>
      <c r="C11" s="38" t="s">
        <v>83</v>
      </c>
      <c r="D11" s="39" t="s">
        <v>84</v>
      </c>
      <c r="E11" s="28" t="s">
        <v>85</v>
      </c>
      <c r="F11" s="39" t="s">
        <v>86</v>
      </c>
      <c r="G11" s="40" t="s">
        <v>57</v>
      </c>
      <c r="H11" s="41" t="s">
        <v>87</v>
      </c>
      <c r="I11" s="27"/>
      <c r="J11" s="42" t="s">
        <v>88</v>
      </c>
      <c r="K11" s="43"/>
      <c r="L11" s="30">
        <v>2018</v>
      </c>
      <c r="M11" s="29" t="s">
        <v>89</v>
      </c>
      <c r="N11" s="27" t="s">
        <v>61</v>
      </c>
      <c r="O11" s="3" t="s">
        <v>90</v>
      </c>
      <c r="P11" s="27" t="s">
        <v>61</v>
      </c>
      <c r="Q11" s="27" t="s">
        <v>61</v>
      </c>
      <c r="R11" s="29" t="s">
        <v>91</v>
      </c>
      <c r="S11" s="29" t="s">
        <v>92</v>
      </c>
      <c r="T11" s="27"/>
      <c r="U11" s="27"/>
      <c r="V11" s="29" t="s">
        <v>93</v>
      </c>
    </row>
    <row r="12" spans="1:22" ht="46.5" customHeight="1" x14ac:dyDescent="0.2">
      <c r="A12" s="36">
        <v>108</v>
      </c>
      <c r="B12" s="37" t="s">
        <v>53</v>
      </c>
      <c r="C12" s="38" t="s">
        <v>94</v>
      </c>
      <c r="D12" s="39" t="s">
        <v>84</v>
      </c>
      <c r="E12" s="28" t="s">
        <v>95</v>
      </c>
      <c r="F12" s="39" t="s">
        <v>96</v>
      </c>
      <c r="G12" s="40" t="s">
        <v>57</v>
      </c>
      <c r="H12" s="30"/>
      <c r="I12" s="27"/>
      <c r="J12" s="44" t="s">
        <v>97</v>
      </c>
      <c r="K12" s="27"/>
      <c r="L12" s="30"/>
      <c r="M12" s="27"/>
      <c r="N12" s="27"/>
      <c r="O12" s="27"/>
      <c r="P12" s="27"/>
      <c r="Q12" s="27"/>
      <c r="R12" s="27"/>
      <c r="S12" s="27"/>
      <c r="T12" s="27"/>
      <c r="U12" s="27"/>
      <c r="V12" s="27"/>
    </row>
    <row r="13" spans="1:22" ht="46.5" customHeight="1" x14ac:dyDescent="0.2">
      <c r="A13" s="27" t="s">
        <v>98</v>
      </c>
      <c r="B13" s="37" t="s">
        <v>53</v>
      </c>
      <c r="C13" s="27"/>
      <c r="D13" s="27" t="s">
        <v>84</v>
      </c>
      <c r="E13" s="29" t="s">
        <v>99</v>
      </c>
      <c r="F13" s="39" t="s">
        <v>56</v>
      </c>
      <c r="G13" s="45"/>
      <c r="H13" s="46"/>
      <c r="I13" s="27"/>
      <c r="J13" s="47" t="s">
        <v>100</v>
      </c>
      <c r="K13" s="48"/>
      <c r="L13" s="30">
        <v>2019</v>
      </c>
      <c r="M13" s="29" t="s">
        <v>101</v>
      </c>
      <c r="N13" s="27"/>
      <c r="O13" s="27"/>
      <c r="P13" s="27"/>
      <c r="Q13" s="27"/>
      <c r="R13" s="27"/>
      <c r="S13" s="27"/>
      <c r="T13" s="27"/>
      <c r="U13" s="27"/>
      <c r="V13" s="27"/>
    </row>
    <row r="14" spans="1:22" ht="46.5" customHeight="1" x14ac:dyDescent="0.2">
      <c r="A14" s="49">
        <v>40</v>
      </c>
      <c r="B14" s="50" t="s">
        <v>53</v>
      </c>
      <c r="C14" s="38" t="s">
        <v>102</v>
      </c>
      <c r="D14" s="51" t="s">
        <v>84</v>
      </c>
      <c r="E14" s="52" t="s">
        <v>103</v>
      </c>
      <c r="F14" s="39" t="s">
        <v>104</v>
      </c>
      <c r="G14" s="53" t="s">
        <v>57</v>
      </c>
      <c r="H14" s="54" t="s">
        <v>105</v>
      </c>
      <c r="I14" s="27" t="s">
        <v>106</v>
      </c>
      <c r="J14" s="55" t="s">
        <v>107</v>
      </c>
      <c r="K14" s="29" t="s">
        <v>108</v>
      </c>
      <c r="L14" s="30"/>
      <c r="M14" s="29" t="s">
        <v>109</v>
      </c>
      <c r="N14" s="29" t="s">
        <v>110</v>
      </c>
      <c r="O14" s="29" t="s">
        <v>111</v>
      </c>
      <c r="P14" s="29" t="s">
        <v>112</v>
      </c>
      <c r="Q14" s="29" t="s">
        <v>113</v>
      </c>
      <c r="R14" s="29" t="s">
        <v>114</v>
      </c>
      <c r="S14" s="29" t="s">
        <v>115</v>
      </c>
      <c r="T14" s="29" t="s">
        <v>116</v>
      </c>
      <c r="U14" s="27" t="s">
        <v>117</v>
      </c>
      <c r="V14" s="29" t="s">
        <v>118</v>
      </c>
    </row>
    <row r="15" spans="1:22" ht="46.5" customHeight="1" x14ac:dyDescent="0.2">
      <c r="A15" s="36">
        <v>155</v>
      </c>
      <c r="B15" s="37" t="s">
        <v>53</v>
      </c>
      <c r="C15" s="38" t="s">
        <v>28</v>
      </c>
      <c r="D15" s="39" t="s">
        <v>119</v>
      </c>
      <c r="E15" s="39" t="s">
        <v>120</v>
      </c>
      <c r="F15" s="39" t="s">
        <v>121</v>
      </c>
      <c r="G15" s="56" t="s">
        <v>57</v>
      </c>
      <c r="H15" s="30"/>
      <c r="I15" s="27"/>
      <c r="J15" s="57" t="s">
        <v>122</v>
      </c>
      <c r="K15" s="27"/>
      <c r="L15" s="30"/>
      <c r="M15" s="27"/>
      <c r="N15" s="27"/>
      <c r="O15" s="27"/>
      <c r="P15" s="27"/>
      <c r="Q15" s="27"/>
      <c r="R15" s="27"/>
      <c r="S15" s="27"/>
      <c r="T15" s="27"/>
      <c r="U15" s="27"/>
      <c r="V15" s="27"/>
    </row>
    <row r="16" spans="1:22" ht="46.5" customHeight="1" x14ac:dyDescent="0.2">
      <c r="A16" s="36">
        <v>169</v>
      </c>
      <c r="B16" s="37" t="s">
        <v>53</v>
      </c>
      <c r="C16" s="38" t="s">
        <v>123</v>
      </c>
      <c r="D16" s="39" t="s">
        <v>119</v>
      </c>
      <c r="E16" s="39" t="s">
        <v>124</v>
      </c>
      <c r="F16" s="39" t="s">
        <v>125</v>
      </c>
      <c r="G16" s="56" t="s">
        <v>57</v>
      </c>
      <c r="H16" s="30"/>
      <c r="I16" s="27"/>
      <c r="J16" s="39" t="s">
        <v>126</v>
      </c>
      <c r="K16" s="27"/>
      <c r="L16" s="30"/>
      <c r="M16" s="27"/>
      <c r="N16" s="27"/>
      <c r="O16" s="27"/>
      <c r="P16" s="27"/>
      <c r="Q16" s="27"/>
      <c r="R16" s="27"/>
      <c r="S16" s="27"/>
      <c r="T16" s="27"/>
      <c r="U16" s="27"/>
      <c r="V16" s="27"/>
    </row>
    <row r="17" spans="1:22" ht="46.5" customHeight="1" x14ac:dyDescent="0.2">
      <c r="A17" s="58">
        <v>396</v>
      </c>
      <c r="B17" s="59" t="s">
        <v>53</v>
      </c>
      <c r="C17" s="60" t="s">
        <v>28</v>
      </c>
      <c r="D17" s="61" t="s">
        <v>119</v>
      </c>
      <c r="E17" s="61" t="s">
        <v>127</v>
      </c>
      <c r="F17" s="61" t="s">
        <v>56</v>
      </c>
      <c r="G17" s="62" t="s">
        <v>128</v>
      </c>
      <c r="H17" s="30"/>
      <c r="I17" s="27"/>
      <c r="J17" s="39"/>
      <c r="K17" s="27"/>
      <c r="L17" s="30"/>
      <c r="M17" s="27"/>
      <c r="N17" s="27"/>
      <c r="O17" s="27"/>
      <c r="P17" s="27"/>
      <c r="Q17" s="27"/>
      <c r="R17" s="27"/>
      <c r="S17" s="27"/>
      <c r="T17" s="27"/>
      <c r="U17" s="27"/>
      <c r="V17" s="27"/>
    </row>
    <row r="18" spans="1:22" ht="46.5" customHeight="1" x14ac:dyDescent="0.2">
      <c r="A18" s="36">
        <v>398</v>
      </c>
      <c r="B18" s="37" t="s">
        <v>53</v>
      </c>
      <c r="C18" s="38" t="s">
        <v>28</v>
      </c>
      <c r="D18" s="28" t="s">
        <v>119</v>
      </c>
      <c r="E18" s="28" t="s">
        <v>129</v>
      </c>
      <c r="F18" s="28" t="s">
        <v>130</v>
      </c>
      <c r="G18" s="56" t="s">
        <v>57</v>
      </c>
      <c r="H18" s="30"/>
      <c r="I18" s="27"/>
      <c r="J18" s="39"/>
      <c r="K18" s="27"/>
      <c r="L18" s="30"/>
      <c r="M18" s="27"/>
      <c r="N18" s="27"/>
      <c r="O18" s="27"/>
      <c r="P18" s="27"/>
      <c r="Q18" s="27"/>
      <c r="R18" s="27"/>
      <c r="S18" s="27"/>
      <c r="T18" s="27"/>
      <c r="U18" s="27"/>
      <c r="V18" s="27"/>
    </row>
    <row r="19" spans="1:22" ht="46.5" customHeight="1" x14ac:dyDescent="0.2">
      <c r="A19" s="36">
        <v>399</v>
      </c>
      <c r="B19" s="37" t="s">
        <v>53</v>
      </c>
      <c r="C19" s="38" t="s">
        <v>29</v>
      </c>
      <c r="D19" s="28" t="s">
        <v>119</v>
      </c>
      <c r="E19" s="28" t="s">
        <v>131</v>
      </c>
      <c r="F19" s="28" t="s">
        <v>130</v>
      </c>
      <c r="G19" s="56" t="s">
        <v>57</v>
      </c>
      <c r="H19" s="30"/>
      <c r="I19" s="27"/>
      <c r="J19" s="39" t="s">
        <v>132</v>
      </c>
      <c r="K19" s="27"/>
      <c r="L19" s="30"/>
      <c r="M19" s="27"/>
      <c r="N19" s="27"/>
      <c r="O19" s="27"/>
      <c r="P19" s="27"/>
      <c r="Q19" s="27"/>
      <c r="R19" s="27"/>
      <c r="S19" s="27"/>
      <c r="T19" s="27"/>
      <c r="U19" s="27"/>
      <c r="V19" s="27"/>
    </row>
    <row r="20" spans="1:22" ht="46.5" customHeight="1" x14ac:dyDescent="0.2">
      <c r="A20" s="36">
        <v>106</v>
      </c>
      <c r="B20" s="37" t="s">
        <v>53</v>
      </c>
      <c r="C20" s="38" t="s">
        <v>133</v>
      </c>
      <c r="D20" s="39" t="s">
        <v>134</v>
      </c>
      <c r="E20" s="28" t="s">
        <v>135</v>
      </c>
      <c r="F20" s="39" t="s">
        <v>121</v>
      </c>
      <c r="G20" s="56" t="s">
        <v>57</v>
      </c>
      <c r="H20" s="63" t="s">
        <v>136</v>
      </c>
      <c r="I20" s="27"/>
      <c r="J20" s="28" t="s">
        <v>137</v>
      </c>
      <c r="K20" s="29" t="s">
        <v>138</v>
      </c>
      <c r="L20" s="30">
        <v>2018</v>
      </c>
      <c r="M20" s="29" t="s">
        <v>138</v>
      </c>
      <c r="N20" s="27" t="s">
        <v>61</v>
      </c>
      <c r="O20" s="29" t="s">
        <v>139</v>
      </c>
      <c r="P20" s="27" t="s">
        <v>61</v>
      </c>
      <c r="Q20" s="27"/>
      <c r="R20" s="29" t="s">
        <v>140</v>
      </c>
      <c r="S20" s="29" t="s">
        <v>141</v>
      </c>
      <c r="T20" s="27"/>
      <c r="U20" s="27"/>
      <c r="V20" s="64" t="s">
        <v>93</v>
      </c>
    </row>
    <row r="21" spans="1:22" ht="46.5" customHeight="1" x14ac:dyDescent="0.2">
      <c r="A21" s="36">
        <v>288</v>
      </c>
      <c r="B21" s="37" t="s">
        <v>53</v>
      </c>
      <c r="C21" s="38"/>
      <c r="D21" s="39" t="s">
        <v>134</v>
      </c>
      <c r="E21" s="39" t="s">
        <v>142</v>
      </c>
      <c r="F21" s="39" t="s">
        <v>125</v>
      </c>
      <c r="G21" s="56" t="s">
        <v>57</v>
      </c>
      <c r="H21" s="30"/>
      <c r="I21" s="27"/>
      <c r="J21" s="39" t="s">
        <v>143</v>
      </c>
      <c r="K21" s="27"/>
      <c r="L21" s="30"/>
      <c r="M21" s="27"/>
      <c r="N21" s="27"/>
      <c r="O21" s="27"/>
      <c r="P21" s="27"/>
      <c r="Q21" s="27"/>
      <c r="R21" s="27"/>
      <c r="S21" s="27"/>
      <c r="T21" s="27"/>
      <c r="U21" s="27"/>
      <c r="V21" s="27"/>
    </row>
    <row r="22" spans="1:22" ht="46.5" customHeight="1" x14ac:dyDescent="0.2">
      <c r="A22" s="49">
        <v>41</v>
      </c>
      <c r="B22" s="65" t="s">
        <v>53</v>
      </c>
      <c r="C22" s="66" t="s">
        <v>102</v>
      </c>
      <c r="D22" s="51" t="s">
        <v>134</v>
      </c>
      <c r="E22" s="52" t="s">
        <v>144</v>
      </c>
      <c r="F22" s="39" t="s">
        <v>104</v>
      </c>
      <c r="G22" s="53" t="s">
        <v>128</v>
      </c>
      <c r="H22" s="63" t="s">
        <v>145</v>
      </c>
      <c r="I22" s="29" t="s">
        <v>146</v>
      </c>
      <c r="J22" s="29" t="s">
        <v>147</v>
      </c>
      <c r="K22" s="29" t="s">
        <v>148</v>
      </c>
      <c r="L22" s="30"/>
      <c r="M22" s="29" t="s">
        <v>149</v>
      </c>
      <c r="N22" s="29" t="s">
        <v>150</v>
      </c>
      <c r="O22" s="29" t="s">
        <v>151</v>
      </c>
      <c r="P22" s="29" t="s">
        <v>152</v>
      </c>
      <c r="Q22" s="29" t="s">
        <v>153</v>
      </c>
      <c r="R22" s="29" t="s">
        <v>154</v>
      </c>
      <c r="S22" s="27" t="s">
        <v>155</v>
      </c>
      <c r="T22" s="29" t="s">
        <v>156</v>
      </c>
      <c r="U22" s="29" t="s">
        <v>157</v>
      </c>
      <c r="V22" s="29" t="s">
        <v>118</v>
      </c>
    </row>
    <row r="23" spans="1:22" ht="46.5" customHeight="1" x14ac:dyDescent="0.2">
      <c r="A23" s="36">
        <v>384</v>
      </c>
      <c r="B23" s="37" t="s">
        <v>53</v>
      </c>
      <c r="C23" s="38" t="s">
        <v>29</v>
      </c>
      <c r="D23" s="28" t="s">
        <v>158</v>
      </c>
      <c r="E23" s="28" t="s">
        <v>159</v>
      </c>
      <c r="F23" s="28" t="s">
        <v>96</v>
      </c>
      <c r="G23" s="56" t="s">
        <v>160</v>
      </c>
      <c r="H23" s="30"/>
      <c r="I23" s="27"/>
      <c r="J23" s="67" t="s">
        <v>161</v>
      </c>
      <c r="K23" s="27"/>
      <c r="L23" s="30"/>
      <c r="M23" s="27"/>
      <c r="N23" s="27"/>
      <c r="O23" s="27"/>
      <c r="P23" s="27"/>
      <c r="Q23" s="27"/>
      <c r="R23" s="27"/>
      <c r="S23" s="27"/>
      <c r="T23" s="27"/>
      <c r="U23" s="27"/>
      <c r="V23" s="27"/>
    </row>
    <row r="24" spans="1:22" ht="46.5" customHeight="1" x14ac:dyDescent="0.2">
      <c r="A24" s="36">
        <v>99</v>
      </c>
      <c r="B24" s="37" t="s">
        <v>53</v>
      </c>
      <c r="C24" s="38" t="s">
        <v>162</v>
      </c>
      <c r="D24" s="39" t="s">
        <v>163</v>
      </c>
      <c r="E24" s="28" t="s">
        <v>164</v>
      </c>
      <c r="F24" s="28" t="s">
        <v>121</v>
      </c>
      <c r="G24" s="40" t="s">
        <v>160</v>
      </c>
      <c r="H24" s="41" t="s">
        <v>165</v>
      </c>
      <c r="I24" s="27"/>
      <c r="J24" s="42" t="s">
        <v>166</v>
      </c>
      <c r="K24" s="42" t="s">
        <v>167</v>
      </c>
      <c r="L24" s="30">
        <v>2018</v>
      </c>
      <c r="M24" s="29" t="s">
        <v>168</v>
      </c>
      <c r="N24" s="27" t="s">
        <v>61</v>
      </c>
      <c r="O24" s="29" t="s">
        <v>169</v>
      </c>
      <c r="P24" s="27" t="s">
        <v>61</v>
      </c>
      <c r="Q24" s="27" t="s">
        <v>61</v>
      </c>
      <c r="R24" s="29" t="s">
        <v>170</v>
      </c>
      <c r="S24" s="27" t="s">
        <v>92</v>
      </c>
      <c r="T24" s="27"/>
      <c r="U24" s="27"/>
      <c r="V24" s="29" t="s">
        <v>171</v>
      </c>
    </row>
    <row r="25" spans="1:22" ht="46.5" customHeight="1" x14ac:dyDescent="0.2">
      <c r="A25" s="36">
        <v>120</v>
      </c>
      <c r="B25" s="37" t="s">
        <v>53</v>
      </c>
      <c r="C25" s="38" t="s">
        <v>29</v>
      </c>
      <c r="D25" s="39" t="s">
        <v>163</v>
      </c>
      <c r="E25" s="39" t="s">
        <v>172</v>
      </c>
      <c r="F25" s="39" t="s">
        <v>173</v>
      </c>
      <c r="G25" s="56" t="s">
        <v>57</v>
      </c>
      <c r="H25" s="30"/>
      <c r="I25" s="27"/>
      <c r="J25" s="57" t="s">
        <v>174</v>
      </c>
      <c r="K25" s="27"/>
      <c r="L25" s="30"/>
      <c r="M25" s="27"/>
      <c r="N25" s="27"/>
      <c r="O25" s="27"/>
      <c r="P25" s="27"/>
      <c r="Q25" s="27"/>
      <c r="R25" s="27"/>
      <c r="S25" s="27"/>
      <c r="T25" s="27"/>
      <c r="U25" s="27"/>
      <c r="V25" s="27"/>
    </row>
    <row r="26" spans="1:22" ht="46.5" customHeight="1" x14ac:dyDescent="0.2">
      <c r="A26" s="36">
        <v>117</v>
      </c>
      <c r="B26" s="37" t="s">
        <v>53</v>
      </c>
      <c r="C26" s="38" t="s">
        <v>175</v>
      </c>
      <c r="D26" s="39" t="s">
        <v>176</v>
      </c>
      <c r="E26" s="39" t="s">
        <v>177</v>
      </c>
      <c r="F26" s="39" t="s">
        <v>178</v>
      </c>
      <c r="G26" s="56" t="s">
        <v>160</v>
      </c>
      <c r="H26" s="63" t="s">
        <v>179</v>
      </c>
      <c r="I26" s="27"/>
      <c r="J26" s="67" t="s">
        <v>180</v>
      </c>
      <c r="K26" s="29" t="s">
        <v>181</v>
      </c>
      <c r="L26" s="30">
        <v>2018</v>
      </c>
      <c r="M26" s="29" t="s">
        <v>182</v>
      </c>
      <c r="N26" s="27" t="s">
        <v>61</v>
      </c>
      <c r="O26" s="68" t="s">
        <v>183</v>
      </c>
      <c r="P26" s="29" t="s">
        <v>184</v>
      </c>
      <c r="Q26" s="27" t="s">
        <v>61</v>
      </c>
      <c r="R26" s="29" t="s">
        <v>185</v>
      </c>
      <c r="S26" s="27" t="s">
        <v>186</v>
      </c>
      <c r="T26" s="27"/>
      <c r="U26" s="27"/>
      <c r="V26" s="29" t="s">
        <v>93</v>
      </c>
    </row>
    <row r="27" spans="1:22" ht="46.5" customHeight="1" x14ac:dyDescent="0.2">
      <c r="A27" s="36">
        <v>105</v>
      </c>
      <c r="B27" s="37" t="s">
        <v>53</v>
      </c>
      <c r="C27" s="38" t="s">
        <v>133</v>
      </c>
      <c r="D27" s="39" t="s">
        <v>187</v>
      </c>
      <c r="E27" s="28" t="s">
        <v>188</v>
      </c>
      <c r="F27" s="28" t="s">
        <v>56</v>
      </c>
      <c r="G27" s="56" t="s">
        <v>57</v>
      </c>
      <c r="H27" s="41" t="s">
        <v>189</v>
      </c>
      <c r="I27" s="27" t="s">
        <v>190</v>
      </c>
      <c r="J27" s="42" t="s">
        <v>191</v>
      </c>
      <c r="K27" s="5" t="s">
        <v>192</v>
      </c>
      <c r="L27" s="30">
        <v>2017</v>
      </c>
      <c r="M27" s="42" t="s">
        <v>193</v>
      </c>
      <c r="N27" s="29" t="s">
        <v>194</v>
      </c>
      <c r="O27" s="42" t="s">
        <v>195</v>
      </c>
      <c r="P27" s="29" t="s">
        <v>196</v>
      </c>
      <c r="Q27" s="29" t="s">
        <v>197</v>
      </c>
      <c r="R27" s="29" t="s">
        <v>198</v>
      </c>
      <c r="S27" s="27" t="s">
        <v>199</v>
      </c>
      <c r="T27" s="29" t="s">
        <v>200</v>
      </c>
      <c r="U27" s="29" t="s">
        <v>201</v>
      </c>
      <c r="V27" s="42" t="s">
        <v>93</v>
      </c>
    </row>
    <row r="28" spans="1:22" ht="46.5" customHeight="1" x14ac:dyDescent="0.2">
      <c r="A28" s="36">
        <v>156</v>
      </c>
      <c r="B28" s="37" t="s">
        <v>53</v>
      </c>
      <c r="C28" s="38" t="s">
        <v>29</v>
      </c>
      <c r="D28" s="39" t="s">
        <v>187</v>
      </c>
      <c r="E28" s="39" t="s">
        <v>202</v>
      </c>
      <c r="F28" s="39" t="s">
        <v>56</v>
      </c>
      <c r="G28" s="56" t="s">
        <v>57</v>
      </c>
      <c r="H28" s="46"/>
      <c r="I28" s="27"/>
      <c r="J28" s="69" t="s">
        <v>203</v>
      </c>
      <c r="K28" s="43"/>
      <c r="L28" s="30"/>
      <c r="M28" s="27"/>
      <c r="N28" s="27"/>
      <c r="O28" s="43"/>
      <c r="P28" s="27"/>
      <c r="Q28" s="27"/>
      <c r="R28" s="27"/>
      <c r="S28" s="27"/>
      <c r="T28" s="27"/>
      <c r="U28" s="29"/>
      <c r="V28" s="27"/>
    </row>
    <row r="29" spans="1:22" ht="46.5" customHeight="1" x14ac:dyDescent="0.2">
      <c r="A29" s="36">
        <v>121</v>
      </c>
      <c r="B29" s="37" t="s">
        <v>53</v>
      </c>
      <c r="C29" s="38" t="s">
        <v>29</v>
      </c>
      <c r="D29" s="39" t="s">
        <v>204</v>
      </c>
      <c r="E29" s="39" t="s">
        <v>205</v>
      </c>
      <c r="F29" s="39" t="s">
        <v>173</v>
      </c>
      <c r="G29" s="56" t="s">
        <v>57</v>
      </c>
      <c r="H29" s="30"/>
      <c r="I29" s="27"/>
      <c r="J29" s="57" t="s">
        <v>206</v>
      </c>
      <c r="K29" s="27"/>
      <c r="L29" s="30"/>
      <c r="M29" s="27"/>
      <c r="N29" s="27"/>
      <c r="O29" s="27"/>
      <c r="P29" s="27"/>
      <c r="Q29" s="27"/>
      <c r="R29" s="27"/>
      <c r="S29" s="27"/>
      <c r="T29" s="27"/>
      <c r="U29" s="27"/>
      <c r="V29" s="27"/>
    </row>
    <row r="30" spans="1:22" ht="46.5" customHeight="1" x14ac:dyDescent="0.2">
      <c r="A30" s="36">
        <v>122</v>
      </c>
      <c r="B30" s="37" t="s">
        <v>53</v>
      </c>
      <c r="C30" s="38"/>
      <c r="D30" s="39" t="s">
        <v>204</v>
      </c>
      <c r="E30" s="39" t="s">
        <v>207</v>
      </c>
      <c r="F30" s="39" t="s">
        <v>208</v>
      </c>
      <c r="G30" s="56" t="s">
        <v>209</v>
      </c>
      <c r="H30" s="30"/>
      <c r="I30" s="27"/>
      <c r="J30" s="57" t="s">
        <v>210</v>
      </c>
      <c r="K30" s="27"/>
      <c r="L30" s="30"/>
      <c r="M30" s="27"/>
      <c r="N30" s="27"/>
      <c r="O30" s="27"/>
      <c r="P30" s="27"/>
      <c r="Q30" s="27"/>
      <c r="R30" s="27"/>
      <c r="S30" s="27"/>
      <c r="T30" s="27"/>
      <c r="U30" s="27"/>
      <c r="V30" s="27"/>
    </row>
    <row r="31" spans="1:22" ht="46.5" customHeight="1" x14ac:dyDescent="0.2">
      <c r="A31" s="36">
        <v>253</v>
      </c>
      <c r="B31" s="37" t="s">
        <v>53</v>
      </c>
      <c r="C31" s="38" t="s">
        <v>29</v>
      </c>
      <c r="D31" s="39" t="s">
        <v>204</v>
      </c>
      <c r="E31" s="39" t="s">
        <v>211</v>
      </c>
      <c r="F31" s="39" t="s">
        <v>173</v>
      </c>
      <c r="G31" s="56" t="s">
        <v>209</v>
      </c>
      <c r="H31" s="30"/>
      <c r="I31" s="27"/>
      <c r="J31" s="57" t="s">
        <v>212</v>
      </c>
      <c r="K31" s="27"/>
      <c r="L31" s="30"/>
      <c r="M31" s="27"/>
      <c r="N31" s="27"/>
      <c r="O31" s="27"/>
      <c r="P31" s="27"/>
      <c r="Q31" s="27"/>
      <c r="R31" s="27"/>
      <c r="S31" s="27"/>
      <c r="T31" s="27"/>
      <c r="U31" s="27"/>
      <c r="V31" s="27"/>
    </row>
    <row r="32" spans="1:22" ht="46.5" customHeight="1" x14ac:dyDescent="0.2">
      <c r="A32" s="36">
        <v>254</v>
      </c>
      <c r="B32" s="37" t="s">
        <v>53</v>
      </c>
      <c r="C32" s="38" t="s">
        <v>29</v>
      </c>
      <c r="D32" s="39" t="s">
        <v>204</v>
      </c>
      <c r="E32" s="39" t="s">
        <v>213</v>
      </c>
      <c r="F32" s="39" t="s">
        <v>173</v>
      </c>
      <c r="G32" s="56" t="s">
        <v>209</v>
      </c>
      <c r="H32" s="30"/>
      <c r="I32" s="27"/>
      <c r="J32" s="57" t="s">
        <v>214</v>
      </c>
      <c r="K32" s="27"/>
      <c r="L32" s="30"/>
      <c r="M32" s="27"/>
      <c r="N32" s="27"/>
      <c r="O32" s="27"/>
      <c r="P32" s="27"/>
      <c r="Q32" s="27"/>
      <c r="R32" s="27"/>
      <c r="S32" s="27"/>
      <c r="T32" s="27"/>
      <c r="U32" s="27"/>
      <c r="V32" s="27"/>
    </row>
    <row r="33" spans="1:22" ht="46.5" customHeight="1" x14ac:dyDescent="0.2">
      <c r="A33" s="36">
        <v>256</v>
      </c>
      <c r="B33" s="37" t="s">
        <v>53</v>
      </c>
      <c r="C33" s="38"/>
      <c r="D33" s="39" t="s">
        <v>204</v>
      </c>
      <c r="E33" s="39" t="s">
        <v>215</v>
      </c>
      <c r="F33" s="39" t="s">
        <v>173</v>
      </c>
      <c r="G33" s="56" t="s">
        <v>57</v>
      </c>
      <c r="H33" s="30"/>
      <c r="I33" s="27"/>
      <c r="J33" s="57" t="s">
        <v>216</v>
      </c>
      <c r="K33" s="27"/>
      <c r="L33" s="30"/>
      <c r="M33" s="27"/>
      <c r="N33" s="27"/>
      <c r="O33" s="27"/>
      <c r="P33" s="27"/>
      <c r="Q33" s="27"/>
      <c r="R33" s="27"/>
      <c r="S33" s="27"/>
      <c r="T33" s="27"/>
      <c r="U33" s="27"/>
      <c r="V33" s="27"/>
    </row>
    <row r="34" spans="1:22" ht="45.75" customHeight="1" x14ac:dyDescent="0.2">
      <c r="A34" s="36">
        <v>257</v>
      </c>
      <c r="B34" s="37" t="s">
        <v>53</v>
      </c>
      <c r="C34" s="38" t="s">
        <v>30</v>
      </c>
      <c r="D34" s="39" t="s">
        <v>204</v>
      </c>
      <c r="E34" s="39" t="s">
        <v>217</v>
      </c>
      <c r="F34" s="39" t="s">
        <v>173</v>
      </c>
      <c r="G34" s="56" t="s">
        <v>57</v>
      </c>
      <c r="H34" s="30"/>
      <c r="I34" s="27"/>
      <c r="J34" s="57" t="s">
        <v>218</v>
      </c>
      <c r="K34" s="27"/>
      <c r="L34" s="30"/>
      <c r="M34" s="27"/>
      <c r="N34" s="27"/>
      <c r="O34" s="27"/>
      <c r="P34" s="27"/>
      <c r="Q34" s="27"/>
      <c r="R34" s="27"/>
      <c r="S34" s="27"/>
      <c r="T34" s="27"/>
      <c r="U34" s="27"/>
      <c r="V34" s="27"/>
    </row>
    <row r="35" spans="1:22" ht="46.5" customHeight="1" x14ac:dyDescent="0.2">
      <c r="A35" s="36">
        <v>258</v>
      </c>
      <c r="B35" s="37" t="s">
        <v>53</v>
      </c>
      <c r="C35" s="38"/>
      <c r="D35" s="39" t="s">
        <v>204</v>
      </c>
      <c r="E35" s="39" t="s">
        <v>219</v>
      </c>
      <c r="F35" s="39" t="s">
        <v>173</v>
      </c>
      <c r="G35" s="56" t="s">
        <v>209</v>
      </c>
      <c r="H35" s="30"/>
      <c r="I35" s="27"/>
      <c r="J35" s="57"/>
      <c r="K35" s="27"/>
      <c r="L35" s="30"/>
      <c r="M35" s="27"/>
      <c r="N35" s="27"/>
      <c r="O35" s="27"/>
      <c r="P35" s="27"/>
      <c r="Q35" s="27"/>
      <c r="R35" s="27"/>
      <c r="S35" s="27"/>
      <c r="T35" s="27"/>
      <c r="U35" s="27"/>
      <c r="V35" s="27"/>
    </row>
    <row r="36" spans="1:22" ht="46.5" customHeight="1" x14ac:dyDescent="0.2">
      <c r="A36" s="36">
        <v>259</v>
      </c>
      <c r="B36" s="37" t="s">
        <v>53</v>
      </c>
      <c r="C36" s="38"/>
      <c r="D36" s="39" t="s">
        <v>204</v>
      </c>
      <c r="E36" s="39" t="s">
        <v>220</v>
      </c>
      <c r="F36" s="39" t="s">
        <v>173</v>
      </c>
      <c r="G36" s="56" t="s">
        <v>209</v>
      </c>
      <c r="H36" s="30"/>
      <c r="I36" s="27"/>
      <c r="J36" s="57"/>
      <c r="K36" s="27"/>
      <c r="L36" s="30"/>
      <c r="M36" s="27"/>
      <c r="N36" s="27"/>
      <c r="O36" s="27"/>
      <c r="P36" s="27"/>
      <c r="Q36" s="27"/>
      <c r="R36" s="27"/>
      <c r="S36" s="27"/>
      <c r="T36" s="27"/>
      <c r="U36" s="27"/>
      <c r="V36" s="27"/>
    </row>
    <row r="37" spans="1:22" ht="46.5" customHeight="1" x14ac:dyDescent="0.2">
      <c r="A37" s="36">
        <v>260</v>
      </c>
      <c r="B37" s="37" t="s">
        <v>53</v>
      </c>
      <c r="C37" s="38"/>
      <c r="D37" s="39" t="s">
        <v>204</v>
      </c>
      <c r="E37" s="39" t="s">
        <v>221</v>
      </c>
      <c r="F37" s="39" t="s">
        <v>173</v>
      </c>
      <c r="G37" s="56" t="s">
        <v>209</v>
      </c>
      <c r="H37" s="30"/>
      <c r="I37" s="27"/>
      <c r="J37" s="57" t="s">
        <v>222</v>
      </c>
      <c r="K37" s="27"/>
      <c r="L37" s="30"/>
      <c r="M37" s="27"/>
      <c r="N37" s="27"/>
      <c r="O37" s="27"/>
      <c r="P37" s="27"/>
      <c r="Q37" s="27"/>
      <c r="R37" s="27"/>
      <c r="S37" s="27"/>
      <c r="T37" s="27"/>
      <c r="U37" s="27"/>
      <c r="V37" s="27"/>
    </row>
    <row r="38" spans="1:22" ht="46.5" customHeight="1" x14ac:dyDescent="0.2">
      <c r="A38" s="36">
        <v>261</v>
      </c>
      <c r="B38" s="37" t="s">
        <v>53</v>
      </c>
      <c r="C38" s="38"/>
      <c r="D38" s="39" t="s">
        <v>204</v>
      </c>
      <c r="E38" s="39" t="s">
        <v>223</v>
      </c>
      <c r="F38" s="39" t="s">
        <v>173</v>
      </c>
      <c r="G38" s="56" t="s">
        <v>57</v>
      </c>
      <c r="H38" s="30"/>
      <c r="I38" s="27"/>
      <c r="J38" s="57"/>
      <c r="K38" s="27"/>
      <c r="L38" s="30"/>
      <c r="M38" s="27"/>
      <c r="N38" s="27"/>
      <c r="O38" s="27"/>
      <c r="P38" s="27"/>
      <c r="Q38" s="27"/>
      <c r="R38" s="27"/>
      <c r="S38" s="27"/>
      <c r="T38" s="27"/>
      <c r="U38" s="27"/>
      <c r="V38" s="27"/>
    </row>
    <row r="39" spans="1:22" ht="46.5" customHeight="1" x14ac:dyDescent="0.2">
      <c r="A39" s="36">
        <v>262</v>
      </c>
      <c r="B39" s="37" t="s">
        <v>53</v>
      </c>
      <c r="C39" s="38"/>
      <c r="D39" s="39" t="s">
        <v>204</v>
      </c>
      <c r="E39" s="39" t="s">
        <v>224</v>
      </c>
      <c r="F39" s="39" t="s">
        <v>208</v>
      </c>
      <c r="G39" s="56" t="s">
        <v>209</v>
      </c>
      <c r="H39" s="30"/>
      <c r="I39" s="27"/>
      <c r="J39" s="57" t="s">
        <v>225</v>
      </c>
      <c r="K39" s="27"/>
      <c r="L39" s="30"/>
      <c r="M39" s="27"/>
      <c r="N39" s="27"/>
      <c r="O39" s="27"/>
      <c r="P39" s="27"/>
      <c r="Q39" s="27"/>
      <c r="R39" s="27"/>
      <c r="S39" s="27"/>
      <c r="T39" s="27"/>
      <c r="U39" s="27"/>
      <c r="V39" s="27"/>
    </row>
    <row r="40" spans="1:22" ht="46.5" customHeight="1" x14ac:dyDescent="0.2">
      <c r="A40" s="36">
        <v>263</v>
      </c>
      <c r="B40" s="37" t="s">
        <v>53</v>
      </c>
      <c r="C40" s="38"/>
      <c r="D40" s="39" t="s">
        <v>204</v>
      </c>
      <c r="E40" s="39" t="s">
        <v>226</v>
      </c>
      <c r="F40" s="39" t="s">
        <v>173</v>
      </c>
      <c r="G40" s="56" t="s">
        <v>57</v>
      </c>
      <c r="H40" s="30"/>
      <c r="I40" s="27"/>
      <c r="J40" s="57" t="s">
        <v>227</v>
      </c>
      <c r="K40" s="27"/>
      <c r="L40" s="30"/>
      <c r="M40" s="27"/>
      <c r="N40" s="27"/>
      <c r="O40" s="27"/>
      <c r="P40" s="27"/>
      <c r="Q40" s="27"/>
      <c r="R40" s="27"/>
      <c r="S40" s="27"/>
      <c r="T40" s="27"/>
      <c r="U40" s="27"/>
      <c r="V40" s="27"/>
    </row>
    <row r="41" spans="1:22" ht="46.5" customHeight="1" x14ac:dyDescent="0.2">
      <c r="A41" s="36">
        <v>293</v>
      </c>
      <c r="B41" s="37" t="s">
        <v>53</v>
      </c>
      <c r="C41" s="38"/>
      <c r="D41" s="39" t="s">
        <v>204</v>
      </c>
      <c r="E41" s="39" t="s">
        <v>228</v>
      </c>
      <c r="F41" s="39" t="s">
        <v>229</v>
      </c>
      <c r="G41" s="56" t="s">
        <v>209</v>
      </c>
      <c r="H41" s="30"/>
      <c r="I41" s="27"/>
      <c r="J41" s="39" t="s">
        <v>230</v>
      </c>
      <c r="K41" s="27"/>
      <c r="L41" s="30"/>
      <c r="M41" s="27"/>
      <c r="N41" s="27"/>
      <c r="O41" s="27"/>
      <c r="P41" s="27"/>
      <c r="Q41" s="27"/>
      <c r="R41" s="27"/>
      <c r="S41" s="27"/>
      <c r="T41" s="27"/>
      <c r="U41" s="27"/>
      <c r="V41" s="27"/>
    </row>
    <row r="42" spans="1:22" ht="46.5" customHeight="1" x14ac:dyDescent="0.2">
      <c r="A42" s="36">
        <v>294</v>
      </c>
      <c r="B42" s="37" t="s">
        <v>53</v>
      </c>
      <c r="C42" s="38"/>
      <c r="D42" s="39" t="s">
        <v>204</v>
      </c>
      <c r="E42" s="39" t="s">
        <v>231</v>
      </c>
      <c r="F42" s="39" t="s">
        <v>232</v>
      </c>
      <c r="G42" s="56" t="s">
        <v>209</v>
      </c>
      <c r="H42" s="30"/>
      <c r="I42" s="27"/>
      <c r="J42" s="39" t="s">
        <v>233</v>
      </c>
      <c r="K42" s="27"/>
      <c r="L42" s="30"/>
      <c r="M42" s="27"/>
      <c r="N42" s="27"/>
      <c r="O42" s="27"/>
      <c r="P42" s="27"/>
      <c r="Q42" s="27"/>
      <c r="R42" s="27"/>
      <c r="S42" s="27"/>
      <c r="T42" s="27"/>
      <c r="U42" s="27"/>
      <c r="V42" s="27"/>
    </row>
    <row r="43" spans="1:22" ht="46.5" customHeight="1" x14ac:dyDescent="0.2">
      <c r="A43" s="36">
        <v>344</v>
      </c>
      <c r="B43" s="37" t="s">
        <v>53</v>
      </c>
      <c r="C43" s="38" t="s">
        <v>30</v>
      </c>
      <c r="D43" s="39" t="s">
        <v>204</v>
      </c>
      <c r="E43" s="39" t="s">
        <v>234</v>
      </c>
      <c r="F43" s="39" t="s">
        <v>56</v>
      </c>
      <c r="G43" s="56" t="s">
        <v>209</v>
      </c>
      <c r="H43" s="30"/>
      <c r="I43" s="27"/>
      <c r="J43" s="39" t="s">
        <v>235</v>
      </c>
      <c r="K43" s="27"/>
      <c r="L43" s="30"/>
      <c r="M43" s="27"/>
      <c r="N43" s="27"/>
      <c r="O43" s="27"/>
      <c r="P43" s="27"/>
      <c r="Q43" s="27"/>
      <c r="R43" s="27"/>
      <c r="S43" s="27"/>
      <c r="T43" s="27"/>
      <c r="U43" s="27"/>
      <c r="V43" s="27"/>
    </row>
    <row r="44" spans="1:22" ht="46.5" customHeight="1" x14ac:dyDescent="0.2">
      <c r="A44" s="36">
        <v>436</v>
      </c>
      <c r="B44" s="37" t="s">
        <v>53</v>
      </c>
      <c r="C44" s="38" t="s">
        <v>236</v>
      </c>
      <c r="D44" s="39" t="s">
        <v>204</v>
      </c>
      <c r="E44" s="39" t="s">
        <v>237</v>
      </c>
      <c r="F44" s="39" t="s">
        <v>173</v>
      </c>
      <c r="G44" s="56" t="s">
        <v>57</v>
      </c>
      <c r="H44" s="30"/>
      <c r="I44" s="27"/>
      <c r="J44" s="39" t="s">
        <v>238</v>
      </c>
      <c r="K44" s="29" t="s">
        <v>239</v>
      </c>
      <c r="L44" s="30"/>
      <c r="M44" s="27"/>
      <c r="N44" s="27"/>
      <c r="O44" s="27"/>
      <c r="P44" s="27"/>
      <c r="Q44" s="27"/>
      <c r="R44" s="27"/>
      <c r="S44" s="27"/>
      <c r="T44" s="27"/>
      <c r="U44" s="27"/>
      <c r="V44" s="27"/>
    </row>
    <row r="45" spans="1:22" ht="46.5" customHeight="1" x14ac:dyDescent="0.2">
      <c r="A45" s="36">
        <v>104</v>
      </c>
      <c r="B45" s="37" t="s">
        <v>53</v>
      </c>
      <c r="C45" s="38" t="s">
        <v>133</v>
      </c>
      <c r="D45" s="39" t="s">
        <v>240</v>
      </c>
      <c r="E45" s="28" t="s">
        <v>241</v>
      </c>
      <c r="F45" s="39" t="s">
        <v>242</v>
      </c>
      <c r="G45" s="56" t="s">
        <v>128</v>
      </c>
      <c r="H45" s="70" t="s">
        <v>243</v>
      </c>
      <c r="I45" s="27"/>
      <c r="J45" s="71" t="s">
        <v>244</v>
      </c>
      <c r="K45" s="72" t="s">
        <v>245</v>
      </c>
      <c r="L45" s="30">
        <v>2018</v>
      </c>
      <c r="M45" s="29" t="s">
        <v>246</v>
      </c>
      <c r="N45" s="27" t="s">
        <v>61</v>
      </c>
      <c r="O45" s="64" t="s">
        <v>247</v>
      </c>
      <c r="P45" s="27" t="s">
        <v>61</v>
      </c>
      <c r="Q45" s="27"/>
      <c r="R45" s="29" t="s">
        <v>248</v>
      </c>
      <c r="S45" s="64" t="s">
        <v>249</v>
      </c>
      <c r="T45" s="27"/>
      <c r="U45" s="27"/>
      <c r="V45" s="64" t="s">
        <v>93</v>
      </c>
    </row>
    <row r="46" spans="1:22" ht="46.5" customHeight="1" x14ac:dyDescent="0.2">
      <c r="A46" s="36">
        <v>133</v>
      </c>
      <c r="B46" s="37" t="s">
        <v>53</v>
      </c>
      <c r="C46" s="73" t="s">
        <v>29</v>
      </c>
      <c r="D46" s="39" t="s">
        <v>240</v>
      </c>
      <c r="E46" s="39" t="s">
        <v>250</v>
      </c>
      <c r="F46" s="39" t="s">
        <v>251</v>
      </c>
      <c r="G46" s="56" t="s">
        <v>209</v>
      </c>
      <c r="H46" s="30"/>
      <c r="I46" s="27"/>
      <c r="J46" s="57"/>
      <c r="K46" s="27"/>
      <c r="L46" s="30"/>
      <c r="M46" s="27"/>
      <c r="N46" s="27"/>
      <c r="O46" s="27"/>
      <c r="P46" s="27"/>
      <c r="Q46" s="27"/>
      <c r="R46" s="27"/>
      <c r="S46" s="27"/>
      <c r="T46" s="27"/>
      <c r="U46" s="27"/>
      <c r="V46" s="27"/>
    </row>
    <row r="47" spans="1:22" ht="46.5" customHeight="1" x14ac:dyDescent="0.2">
      <c r="A47" s="49">
        <v>42</v>
      </c>
      <c r="B47" s="50" t="s">
        <v>53</v>
      </c>
      <c r="C47" s="38" t="s">
        <v>102</v>
      </c>
      <c r="D47" s="51" t="s">
        <v>240</v>
      </c>
      <c r="E47" s="52" t="s">
        <v>252</v>
      </c>
      <c r="F47" s="39" t="s">
        <v>104</v>
      </c>
      <c r="G47" s="53" t="s">
        <v>128</v>
      </c>
      <c r="H47" s="63" t="s">
        <v>253</v>
      </c>
      <c r="I47" s="27" t="s">
        <v>254</v>
      </c>
      <c r="J47" s="29" t="s">
        <v>255</v>
      </c>
      <c r="K47" s="29" t="s">
        <v>148</v>
      </c>
      <c r="L47" s="30"/>
      <c r="M47" s="29" t="s">
        <v>256</v>
      </c>
      <c r="N47" s="29" t="s">
        <v>257</v>
      </c>
      <c r="O47" s="29" t="s">
        <v>111</v>
      </c>
      <c r="P47" s="29" t="s">
        <v>258</v>
      </c>
      <c r="Q47" s="27" t="s">
        <v>157</v>
      </c>
      <c r="R47" s="29" t="s">
        <v>258</v>
      </c>
      <c r="S47" s="74">
        <v>44365</v>
      </c>
      <c r="T47" s="27" t="s">
        <v>259</v>
      </c>
      <c r="U47" s="27" t="s">
        <v>157</v>
      </c>
      <c r="V47" s="29" t="s">
        <v>260</v>
      </c>
    </row>
    <row r="48" spans="1:22" ht="46.5" customHeight="1" x14ac:dyDescent="0.2">
      <c r="A48" s="36">
        <v>380</v>
      </c>
      <c r="B48" s="37" t="s">
        <v>53</v>
      </c>
      <c r="C48" s="38" t="s">
        <v>28</v>
      </c>
      <c r="D48" s="39" t="s">
        <v>54</v>
      </c>
      <c r="E48" s="39" t="s">
        <v>261</v>
      </c>
      <c r="F48" s="39" t="s">
        <v>56</v>
      </c>
      <c r="G48" s="56" t="s">
        <v>57</v>
      </c>
      <c r="H48" s="46" t="s">
        <v>262</v>
      </c>
      <c r="I48" s="27" t="s">
        <v>263</v>
      </c>
      <c r="J48" s="75" t="s">
        <v>264</v>
      </c>
      <c r="K48" s="42" t="s">
        <v>265</v>
      </c>
      <c r="L48" s="30" t="s">
        <v>266</v>
      </c>
      <c r="M48" s="29" t="s">
        <v>267</v>
      </c>
      <c r="N48" s="29" t="s">
        <v>268</v>
      </c>
      <c r="O48" s="42" t="s">
        <v>269</v>
      </c>
      <c r="P48" s="29" t="s">
        <v>270</v>
      </c>
      <c r="Q48" s="27" t="s">
        <v>271</v>
      </c>
      <c r="R48" s="29" t="s">
        <v>272</v>
      </c>
      <c r="S48" s="29" t="s">
        <v>273</v>
      </c>
      <c r="T48" s="29" t="s">
        <v>274</v>
      </c>
      <c r="U48" s="27" t="s">
        <v>117</v>
      </c>
      <c r="V48" s="29" t="s">
        <v>275</v>
      </c>
    </row>
    <row r="49" spans="1:22" ht="46.5" customHeight="1" x14ac:dyDescent="0.2">
      <c r="A49" s="49">
        <v>39</v>
      </c>
      <c r="B49" s="50" t="s">
        <v>53</v>
      </c>
      <c r="C49" s="38" t="s">
        <v>102</v>
      </c>
      <c r="D49" s="51" t="s">
        <v>54</v>
      </c>
      <c r="E49" s="52" t="s">
        <v>276</v>
      </c>
      <c r="F49" s="39" t="s">
        <v>104</v>
      </c>
      <c r="G49" s="53" t="s">
        <v>128</v>
      </c>
      <c r="H49" s="63" t="s">
        <v>277</v>
      </c>
      <c r="I49" s="27" t="s">
        <v>146</v>
      </c>
      <c r="J49" s="29" t="s">
        <v>278</v>
      </c>
      <c r="K49" s="29" t="s">
        <v>148</v>
      </c>
      <c r="L49" s="30"/>
      <c r="M49" s="29" t="s">
        <v>279</v>
      </c>
      <c r="N49" s="29" t="s">
        <v>280</v>
      </c>
      <c r="O49" s="29" t="s">
        <v>111</v>
      </c>
      <c r="P49" s="27" t="s">
        <v>281</v>
      </c>
      <c r="Q49" s="27" t="s">
        <v>157</v>
      </c>
      <c r="R49" s="27" t="s">
        <v>281</v>
      </c>
      <c r="S49" s="76">
        <v>44365</v>
      </c>
      <c r="T49" s="27" t="s">
        <v>259</v>
      </c>
      <c r="U49" s="27" t="s">
        <v>117</v>
      </c>
      <c r="V49" s="29" t="s">
        <v>118</v>
      </c>
    </row>
    <row r="50" spans="1:22" ht="46.5" customHeight="1" x14ac:dyDescent="0.2">
      <c r="A50" s="36">
        <v>159</v>
      </c>
      <c r="B50" s="37" t="s">
        <v>53</v>
      </c>
      <c r="C50" s="38" t="s">
        <v>282</v>
      </c>
      <c r="D50" s="39" t="s">
        <v>283</v>
      </c>
      <c r="E50" s="39" t="s">
        <v>284</v>
      </c>
      <c r="F50" s="39" t="s">
        <v>56</v>
      </c>
      <c r="G50" s="56" t="s">
        <v>57</v>
      </c>
      <c r="H50" s="30"/>
      <c r="I50" s="27"/>
      <c r="J50" s="57" t="s">
        <v>285</v>
      </c>
      <c r="K50" s="27"/>
      <c r="L50" s="30"/>
      <c r="M50" s="27"/>
      <c r="N50" s="27"/>
      <c r="O50" s="27"/>
      <c r="P50" s="27"/>
      <c r="Q50" s="27"/>
      <c r="R50" s="27"/>
      <c r="S50" s="27"/>
      <c r="T50" s="27"/>
      <c r="U50" s="27"/>
      <c r="V50" s="27"/>
    </row>
    <row r="51" spans="1:22" ht="46.5" customHeight="1" x14ac:dyDescent="0.2">
      <c r="A51" s="36">
        <v>290</v>
      </c>
      <c r="B51" s="37" t="s">
        <v>53</v>
      </c>
      <c r="C51" s="38" t="s">
        <v>30</v>
      </c>
      <c r="D51" s="39" t="s">
        <v>283</v>
      </c>
      <c r="E51" s="39" t="s">
        <v>286</v>
      </c>
      <c r="F51" s="39" t="s">
        <v>173</v>
      </c>
      <c r="G51" s="56" t="s">
        <v>57</v>
      </c>
      <c r="H51" s="30"/>
      <c r="I51" s="27"/>
      <c r="J51" s="39" t="s">
        <v>287</v>
      </c>
      <c r="K51" s="27"/>
      <c r="L51" s="30"/>
      <c r="M51" s="27"/>
      <c r="N51" s="27"/>
      <c r="O51" s="27"/>
      <c r="P51" s="27"/>
      <c r="Q51" s="27"/>
      <c r="R51" s="27"/>
      <c r="S51" s="27"/>
      <c r="T51" s="27"/>
      <c r="U51" s="27"/>
      <c r="V51" s="27"/>
    </row>
    <row r="52" spans="1:22" ht="46.5" customHeight="1" x14ac:dyDescent="0.2">
      <c r="A52" s="36">
        <v>322</v>
      </c>
      <c r="B52" s="37" t="s">
        <v>53</v>
      </c>
      <c r="C52" s="38" t="s">
        <v>29</v>
      </c>
      <c r="D52" s="39" t="s">
        <v>283</v>
      </c>
      <c r="E52" s="39" t="s">
        <v>288</v>
      </c>
      <c r="F52" s="39" t="s">
        <v>125</v>
      </c>
      <c r="G52" s="56" t="s">
        <v>57</v>
      </c>
      <c r="H52" s="30"/>
      <c r="I52" s="27"/>
      <c r="J52" s="39" t="s">
        <v>289</v>
      </c>
      <c r="K52" s="27"/>
      <c r="L52" s="30"/>
      <c r="M52" s="27"/>
      <c r="N52" s="27"/>
      <c r="O52" s="27"/>
      <c r="P52" s="27"/>
      <c r="Q52" s="27"/>
      <c r="R52" s="27"/>
      <c r="S52" s="27"/>
      <c r="T52" s="27"/>
      <c r="U52" s="27"/>
      <c r="V52" s="27"/>
    </row>
    <row r="53" spans="1:22" ht="46.5" customHeight="1" x14ac:dyDescent="0.2">
      <c r="A53" s="36">
        <v>393</v>
      </c>
      <c r="B53" s="37" t="s">
        <v>53</v>
      </c>
      <c r="C53" s="38" t="s">
        <v>290</v>
      </c>
      <c r="D53" s="39" t="s">
        <v>283</v>
      </c>
      <c r="E53" s="39" t="s">
        <v>291</v>
      </c>
      <c r="F53" s="39" t="s">
        <v>56</v>
      </c>
      <c r="G53" s="56" t="s">
        <v>57</v>
      </c>
      <c r="H53" s="46" t="s">
        <v>292</v>
      </c>
      <c r="I53" s="27"/>
      <c r="J53" s="69" t="s">
        <v>293</v>
      </c>
      <c r="K53" s="43"/>
      <c r="L53" s="30">
        <v>2018</v>
      </c>
      <c r="M53" s="29" t="s">
        <v>294</v>
      </c>
      <c r="N53" s="27" t="s">
        <v>61</v>
      </c>
      <c r="O53" s="68" t="s">
        <v>295</v>
      </c>
      <c r="P53" s="27" t="s">
        <v>61</v>
      </c>
      <c r="Q53" s="27" t="s">
        <v>61</v>
      </c>
      <c r="R53" s="29" t="s">
        <v>296</v>
      </c>
      <c r="S53" s="29" t="s">
        <v>92</v>
      </c>
      <c r="T53" s="27"/>
      <c r="U53" s="27"/>
      <c r="V53" s="29" t="s">
        <v>171</v>
      </c>
    </row>
    <row r="54" spans="1:22" ht="46.5" customHeight="1" x14ac:dyDescent="0.2">
      <c r="A54" s="36">
        <v>394</v>
      </c>
      <c r="B54" s="37" t="s">
        <v>53</v>
      </c>
      <c r="C54" s="38" t="s">
        <v>297</v>
      </c>
      <c r="D54" s="39" t="s">
        <v>283</v>
      </c>
      <c r="E54" s="39" t="s">
        <v>298</v>
      </c>
      <c r="F54" s="39" t="s">
        <v>104</v>
      </c>
      <c r="G54" s="56" t="s">
        <v>299</v>
      </c>
      <c r="H54" s="46"/>
      <c r="I54" s="27"/>
      <c r="J54" s="42" t="s">
        <v>300</v>
      </c>
      <c r="K54" s="42"/>
      <c r="L54" s="30" t="s">
        <v>301</v>
      </c>
      <c r="M54" s="42" t="s">
        <v>302</v>
      </c>
      <c r="N54" s="29" t="s">
        <v>303</v>
      </c>
      <c r="O54" s="27"/>
      <c r="P54" s="27"/>
      <c r="Q54" s="27"/>
      <c r="R54" s="27"/>
      <c r="S54" s="29" t="s">
        <v>304</v>
      </c>
      <c r="T54" s="27"/>
      <c r="U54" s="27"/>
      <c r="V54" s="27" t="s">
        <v>305</v>
      </c>
    </row>
    <row r="55" spans="1:22" ht="46.5" customHeight="1" x14ac:dyDescent="0.2">
      <c r="A55" s="36">
        <v>98</v>
      </c>
      <c r="B55" s="37" t="s">
        <v>53</v>
      </c>
      <c r="C55" s="38" t="s">
        <v>28</v>
      </c>
      <c r="D55" s="39" t="s">
        <v>306</v>
      </c>
      <c r="E55" s="28" t="s">
        <v>307</v>
      </c>
      <c r="F55" s="39" t="s">
        <v>96</v>
      </c>
      <c r="G55" s="56" t="s">
        <v>160</v>
      </c>
      <c r="H55" s="30"/>
      <c r="I55" s="27"/>
      <c r="J55" s="39" t="s">
        <v>308</v>
      </c>
      <c r="K55" s="27"/>
      <c r="L55" s="30"/>
      <c r="M55" s="29" t="s">
        <v>309</v>
      </c>
      <c r="N55" s="27"/>
      <c r="O55" s="27"/>
      <c r="P55" s="27"/>
      <c r="Q55" s="27"/>
      <c r="R55" s="27"/>
      <c r="S55" s="27"/>
      <c r="T55" s="27"/>
      <c r="U55" s="27"/>
      <c r="V55" s="27"/>
    </row>
    <row r="56" spans="1:22" ht="46.5" customHeight="1" x14ac:dyDescent="0.2">
      <c r="A56" s="36">
        <v>103</v>
      </c>
      <c r="B56" s="37" t="s">
        <v>53</v>
      </c>
      <c r="C56" s="38" t="s">
        <v>83</v>
      </c>
      <c r="D56" s="39" t="s">
        <v>306</v>
      </c>
      <c r="E56" s="28" t="s">
        <v>310</v>
      </c>
      <c r="F56" s="39" t="s">
        <v>121</v>
      </c>
      <c r="G56" s="56" t="s">
        <v>128</v>
      </c>
      <c r="H56" s="41" t="s">
        <v>311</v>
      </c>
      <c r="I56" s="27"/>
      <c r="J56" s="69" t="s">
        <v>312</v>
      </c>
      <c r="K56" s="43"/>
      <c r="L56" s="30">
        <v>2018</v>
      </c>
      <c r="M56" s="29" t="s">
        <v>313</v>
      </c>
      <c r="N56" s="27" t="s">
        <v>61</v>
      </c>
      <c r="O56" s="29" t="s">
        <v>314</v>
      </c>
      <c r="P56" s="27" t="s">
        <v>61</v>
      </c>
      <c r="Q56" s="27" t="s">
        <v>61</v>
      </c>
      <c r="R56" s="29" t="s">
        <v>315</v>
      </c>
      <c r="S56" s="29" t="s">
        <v>316</v>
      </c>
      <c r="T56" s="27"/>
      <c r="U56" s="27"/>
      <c r="V56" s="42" t="s">
        <v>93</v>
      </c>
    </row>
    <row r="57" spans="1:22" ht="46.5" customHeight="1" x14ac:dyDescent="0.2">
      <c r="A57" s="36">
        <v>115</v>
      </c>
      <c r="B57" s="37" t="s">
        <v>53</v>
      </c>
      <c r="C57" s="38" t="s">
        <v>28</v>
      </c>
      <c r="D57" s="39" t="s">
        <v>306</v>
      </c>
      <c r="E57" s="39" t="s">
        <v>317</v>
      </c>
      <c r="F57" s="39" t="s">
        <v>56</v>
      </c>
      <c r="G57" s="56" t="s">
        <v>57</v>
      </c>
      <c r="H57" s="46"/>
      <c r="I57" s="27"/>
      <c r="J57" s="75" t="s">
        <v>318</v>
      </c>
      <c r="K57" s="43"/>
      <c r="L57" s="30"/>
      <c r="M57" s="27"/>
      <c r="N57" s="27"/>
      <c r="O57" s="27"/>
      <c r="P57" s="27"/>
      <c r="Q57" s="27"/>
      <c r="R57" s="27"/>
      <c r="S57" s="27"/>
      <c r="T57" s="27"/>
      <c r="U57" s="27"/>
      <c r="V57" s="27"/>
    </row>
    <row r="58" spans="1:22" ht="46.5" customHeight="1" x14ac:dyDescent="0.2">
      <c r="A58" s="36">
        <v>116</v>
      </c>
      <c r="B58" s="37" t="s">
        <v>53</v>
      </c>
      <c r="C58" s="38" t="s">
        <v>28</v>
      </c>
      <c r="D58" s="39" t="s">
        <v>306</v>
      </c>
      <c r="E58" s="28" t="s">
        <v>319</v>
      </c>
      <c r="F58" s="39" t="s">
        <v>251</v>
      </c>
      <c r="G58" s="56" t="s">
        <v>57</v>
      </c>
      <c r="H58" s="30"/>
      <c r="I58" s="27"/>
      <c r="J58" s="57" t="s">
        <v>320</v>
      </c>
      <c r="K58" s="27"/>
      <c r="L58" s="30"/>
      <c r="M58" s="27"/>
      <c r="N58" s="27"/>
      <c r="O58" s="27"/>
      <c r="P58" s="27"/>
      <c r="Q58" s="27"/>
      <c r="R58" s="27"/>
      <c r="S58" s="27"/>
      <c r="T58" s="27"/>
      <c r="U58" s="27"/>
      <c r="V58" s="27"/>
    </row>
    <row r="59" spans="1:22" ht="46.5" customHeight="1" x14ac:dyDescent="0.2">
      <c r="A59" s="77">
        <v>465</v>
      </c>
      <c r="B59" s="78" t="s">
        <v>53</v>
      </c>
      <c r="C59" s="79" t="s">
        <v>28</v>
      </c>
      <c r="D59" s="80" t="s">
        <v>306</v>
      </c>
      <c r="E59" s="81" t="s">
        <v>321</v>
      </c>
      <c r="F59" s="80" t="s">
        <v>56</v>
      </c>
      <c r="G59" s="82" t="s">
        <v>57</v>
      </c>
      <c r="H59" s="83"/>
      <c r="I59" s="84"/>
      <c r="J59" s="81" t="s">
        <v>322</v>
      </c>
      <c r="K59" s="47"/>
      <c r="L59" s="85"/>
      <c r="M59" s="84"/>
      <c r="N59" s="84"/>
      <c r="O59" s="84"/>
      <c r="P59" s="84"/>
      <c r="Q59" s="84"/>
      <c r="R59" s="84"/>
      <c r="S59" s="84"/>
      <c r="T59" s="84"/>
      <c r="U59" s="84"/>
      <c r="V59" s="84"/>
    </row>
    <row r="60" spans="1:22" ht="46.5" customHeight="1" x14ac:dyDescent="0.2">
      <c r="A60" s="36">
        <v>102</v>
      </c>
      <c r="B60" s="37" t="s">
        <v>53</v>
      </c>
      <c r="C60" s="79" t="s">
        <v>133</v>
      </c>
      <c r="D60" s="86" t="s">
        <v>323</v>
      </c>
      <c r="E60" s="87" t="s">
        <v>324</v>
      </c>
      <c r="F60" s="80" t="s">
        <v>173</v>
      </c>
      <c r="G60" s="88" t="s">
        <v>160</v>
      </c>
      <c r="H60" s="85"/>
      <c r="I60" s="84"/>
      <c r="J60" s="67" t="s">
        <v>325</v>
      </c>
      <c r="K60" s="84"/>
      <c r="L60" s="85"/>
      <c r="M60" s="84"/>
      <c r="N60" s="84"/>
      <c r="O60" s="89" t="s">
        <v>326</v>
      </c>
      <c r="P60" s="84"/>
      <c r="Q60" s="84"/>
      <c r="R60" s="84"/>
      <c r="S60" s="84"/>
      <c r="T60" s="84"/>
      <c r="U60" s="84"/>
      <c r="V60" s="90" t="s">
        <v>93</v>
      </c>
    </row>
    <row r="61" spans="1:22" ht="46.5" customHeight="1" x14ac:dyDescent="0.2">
      <c r="A61" s="36">
        <v>158</v>
      </c>
      <c r="B61" s="37" t="s">
        <v>53</v>
      </c>
      <c r="C61" s="79" t="s">
        <v>30</v>
      </c>
      <c r="D61" s="80" t="s">
        <v>323</v>
      </c>
      <c r="E61" s="80" t="s">
        <v>327</v>
      </c>
      <c r="F61" s="80" t="s">
        <v>56</v>
      </c>
      <c r="G61" s="91" t="s">
        <v>328</v>
      </c>
      <c r="H61" s="85"/>
      <c r="I61" s="84"/>
      <c r="J61" s="92" t="s">
        <v>329</v>
      </c>
      <c r="K61" s="84"/>
      <c r="L61" s="85"/>
      <c r="M61" s="84"/>
      <c r="N61" s="84"/>
      <c r="O61" s="84"/>
      <c r="P61" s="84"/>
      <c r="Q61" s="84"/>
      <c r="R61" s="84"/>
      <c r="S61" s="84"/>
      <c r="T61" s="84"/>
      <c r="U61" s="84"/>
      <c r="V61" s="84"/>
    </row>
    <row r="62" spans="1:22" ht="46.5" customHeight="1" x14ac:dyDescent="0.2">
      <c r="A62" s="36">
        <v>339</v>
      </c>
      <c r="B62" s="37" t="s">
        <v>53</v>
      </c>
      <c r="C62" s="79" t="s">
        <v>29</v>
      </c>
      <c r="D62" s="80" t="s">
        <v>323</v>
      </c>
      <c r="E62" s="80" t="s">
        <v>330</v>
      </c>
      <c r="F62" s="80" t="s">
        <v>56</v>
      </c>
      <c r="G62" s="82" t="s">
        <v>57</v>
      </c>
      <c r="H62" s="85"/>
      <c r="I62" s="84"/>
      <c r="J62" s="80" t="s">
        <v>331</v>
      </c>
      <c r="K62" s="84"/>
      <c r="L62" s="85"/>
      <c r="M62" s="84"/>
      <c r="N62" s="84"/>
      <c r="O62" s="84"/>
      <c r="P62" s="84"/>
      <c r="Q62" s="84"/>
      <c r="R62" s="84"/>
      <c r="S62" s="84"/>
      <c r="T62" s="84"/>
      <c r="U62" s="84"/>
      <c r="V62" s="84"/>
    </row>
    <row r="63" spans="1:22" ht="46.5" customHeight="1" x14ac:dyDescent="0.2">
      <c r="A63" s="36">
        <v>340</v>
      </c>
      <c r="B63" s="37" t="s">
        <v>53</v>
      </c>
      <c r="C63" s="79" t="s">
        <v>29</v>
      </c>
      <c r="D63" s="80" t="s">
        <v>323</v>
      </c>
      <c r="E63" s="80" t="s">
        <v>332</v>
      </c>
      <c r="F63" s="80" t="s">
        <v>251</v>
      </c>
      <c r="G63" s="82" t="s">
        <v>57</v>
      </c>
      <c r="H63" s="85"/>
      <c r="I63" s="84"/>
      <c r="J63" s="80" t="s">
        <v>333</v>
      </c>
      <c r="K63" s="84"/>
      <c r="L63" s="85"/>
      <c r="M63" s="84"/>
      <c r="N63" s="84"/>
      <c r="O63" s="84"/>
      <c r="P63" s="84"/>
      <c r="Q63" s="84"/>
      <c r="R63" s="84"/>
      <c r="S63" s="84"/>
      <c r="T63" s="84"/>
      <c r="U63" s="84"/>
      <c r="V63" s="84"/>
    </row>
    <row r="64" spans="1:22" ht="46.5" customHeight="1" x14ac:dyDescent="0.2">
      <c r="A64" s="93">
        <v>38</v>
      </c>
      <c r="B64" s="94" t="s">
        <v>53</v>
      </c>
      <c r="C64" s="95" t="s">
        <v>102</v>
      </c>
      <c r="D64" s="96" t="s">
        <v>323</v>
      </c>
      <c r="E64" s="97" t="s">
        <v>334</v>
      </c>
      <c r="F64" s="96" t="s">
        <v>104</v>
      </c>
      <c r="G64" s="98" t="s">
        <v>128</v>
      </c>
      <c r="H64" s="99" t="s">
        <v>335</v>
      </c>
      <c r="I64" s="100" t="s">
        <v>336</v>
      </c>
      <c r="J64" s="101" t="s">
        <v>337</v>
      </c>
      <c r="K64" s="101" t="s">
        <v>108</v>
      </c>
      <c r="L64" s="102"/>
      <c r="M64" s="101" t="s">
        <v>338</v>
      </c>
      <c r="N64" s="101" t="s">
        <v>339</v>
      </c>
      <c r="O64" s="101" t="s">
        <v>111</v>
      </c>
      <c r="P64" s="101" t="s">
        <v>340</v>
      </c>
      <c r="Q64" s="27" t="s">
        <v>61</v>
      </c>
      <c r="R64" s="100" t="s">
        <v>341</v>
      </c>
      <c r="S64" s="101" t="s">
        <v>342</v>
      </c>
      <c r="T64" s="100" t="s">
        <v>157</v>
      </c>
      <c r="U64" s="100" t="s">
        <v>341</v>
      </c>
      <c r="V64" s="101" t="s">
        <v>118</v>
      </c>
    </row>
    <row r="65" spans="1:22" ht="46.5" customHeight="1" x14ac:dyDescent="0.2">
      <c r="A65" s="100" t="s">
        <v>98</v>
      </c>
      <c r="B65" s="100"/>
      <c r="C65" s="103" t="s">
        <v>343</v>
      </c>
      <c r="D65" s="100" t="s">
        <v>306</v>
      </c>
      <c r="E65" s="101" t="s">
        <v>344</v>
      </c>
      <c r="F65" s="101" t="s">
        <v>251</v>
      </c>
      <c r="G65" s="102"/>
      <c r="H65" s="104">
        <v>10000</v>
      </c>
      <c r="I65" s="100"/>
      <c r="J65" s="101" t="s">
        <v>345</v>
      </c>
      <c r="K65" s="100"/>
      <c r="L65" s="102">
        <v>2018</v>
      </c>
      <c r="M65" s="101" t="s">
        <v>346</v>
      </c>
      <c r="N65" s="100"/>
      <c r="O65" s="101" t="s">
        <v>347</v>
      </c>
      <c r="P65" s="100"/>
      <c r="Q65" s="100"/>
      <c r="R65" s="100"/>
      <c r="S65" s="101" t="s">
        <v>348</v>
      </c>
      <c r="T65" s="100"/>
      <c r="U65" s="100"/>
      <c r="V65" s="105" t="s">
        <v>93</v>
      </c>
    </row>
    <row r="66" spans="1:22" ht="46.5" customHeight="1" x14ac:dyDescent="0.2">
      <c r="A66" s="106">
        <v>306</v>
      </c>
      <c r="B66" s="107" t="s">
        <v>53</v>
      </c>
      <c r="C66" s="103" t="s">
        <v>349</v>
      </c>
      <c r="D66" s="108" t="s">
        <v>350</v>
      </c>
      <c r="E66" s="80" t="s">
        <v>351</v>
      </c>
      <c r="F66" s="109" t="s">
        <v>352</v>
      </c>
      <c r="G66" s="110" t="s">
        <v>57</v>
      </c>
      <c r="H66" s="111" t="s">
        <v>353</v>
      </c>
      <c r="I66" s="84" t="s">
        <v>354</v>
      </c>
      <c r="J66" s="112" t="s">
        <v>355</v>
      </c>
      <c r="K66" s="90" t="s">
        <v>356</v>
      </c>
      <c r="L66" s="83">
        <v>2017</v>
      </c>
      <c r="M66" s="89" t="s">
        <v>357</v>
      </c>
      <c r="N66" s="84"/>
      <c r="O66" s="84"/>
      <c r="P66" s="84"/>
      <c r="Q66" s="84"/>
      <c r="R66" s="89" t="s">
        <v>358</v>
      </c>
      <c r="S66" s="90" t="s">
        <v>359</v>
      </c>
      <c r="T66" s="84"/>
      <c r="U66" s="84"/>
      <c r="V66" s="84"/>
    </row>
  </sheetData>
  <mergeCells count="2">
    <mergeCell ref="I2:N2"/>
    <mergeCell ref="O2:S2"/>
  </mergeCells>
  <pageMargins left="0.70866141732283472" right="0.70866141732283472" top="0.74803149606299213" bottom="0.74803149606299213" header="0.31496062992125984" footer="0.31496062992125984"/>
  <pageSetup paperSize="8" scale="7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8"/>
  <sheetViews>
    <sheetView topLeftCell="A4" workbookViewId="0">
      <selection activeCell="S3" sqref="S3"/>
    </sheetView>
  </sheetViews>
  <sheetFormatPr defaultColWidth="9.140625" defaultRowHeight="14.25" x14ac:dyDescent="0.2"/>
  <cols>
    <col min="1" max="8" width="9.140625" style="114"/>
    <col min="9" max="9" width="8" style="114" customWidth="1"/>
    <col min="10" max="10" width="21" style="114" customWidth="1"/>
    <col min="11" max="11" width="16" style="114" customWidth="1"/>
    <col min="12" max="12" width="16.42578125" style="114" customWidth="1"/>
    <col min="13" max="13" width="15.85546875" style="114" customWidth="1"/>
    <col min="14" max="14" width="15" style="114" customWidth="1"/>
    <col min="15" max="15" width="12.85546875" style="114" customWidth="1"/>
    <col min="16" max="16" width="14.5703125" style="114" customWidth="1"/>
    <col min="17" max="17" width="15.5703125" style="114" customWidth="1"/>
    <col min="18" max="18" width="15" style="114" customWidth="1"/>
    <col min="19" max="16384" width="9.140625" style="114"/>
  </cols>
  <sheetData>
    <row r="1" spans="1:19" ht="27.75" customHeight="1" x14ac:dyDescent="0.2">
      <c r="A1" s="358"/>
      <c r="B1" s="358"/>
      <c r="C1" s="358"/>
      <c r="D1" s="358"/>
      <c r="E1" s="358"/>
      <c r="F1" s="358"/>
      <c r="G1" s="358"/>
      <c r="H1" s="358"/>
      <c r="I1" s="358"/>
      <c r="J1" s="358"/>
      <c r="K1" s="358"/>
      <c r="L1" s="358"/>
      <c r="M1" s="358"/>
      <c r="N1" s="305"/>
    </row>
    <row r="3" spans="1:19" ht="249.75" customHeight="1" x14ac:dyDescent="0.2">
      <c r="A3" s="360" t="s">
        <v>830</v>
      </c>
      <c r="B3" s="361"/>
      <c r="C3" s="361"/>
      <c r="D3" s="361"/>
      <c r="E3" s="361"/>
      <c r="F3" s="361"/>
      <c r="G3" s="361"/>
      <c r="H3" s="361"/>
      <c r="I3" s="361"/>
      <c r="J3" s="361"/>
      <c r="K3" s="361"/>
      <c r="L3" s="361"/>
      <c r="M3" s="361"/>
      <c r="N3" s="306"/>
    </row>
    <row r="4" spans="1:19" ht="15" customHeight="1" x14ac:dyDescent="0.2">
      <c r="A4" s="117"/>
      <c r="B4" s="118"/>
      <c r="C4" s="118"/>
      <c r="D4" s="118"/>
      <c r="E4" s="118"/>
      <c r="F4" s="118"/>
      <c r="G4" s="118"/>
      <c r="H4" s="118"/>
      <c r="I4" s="118"/>
      <c r="J4" s="118"/>
      <c r="K4" s="118"/>
      <c r="L4" s="118"/>
      <c r="M4" s="118"/>
      <c r="N4" s="118"/>
    </row>
    <row r="5" spans="1:19" ht="49.5" customHeight="1" x14ac:dyDescent="0.2">
      <c r="A5" s="362" t="s">
        <v>0</v>
      </c>
      <c r="B5" s="363"/>
      <c r="C5" s="363"/>
      <c r="D5" s="363"/>
      <c r="E5" s="363"/>
      <c r="F5" s="363"/>
      <c r="G5" s="363"/>
      <c r="H5" s="363"/>
      <c r="I5" s="364"/>
      <c r="J5" s="287" t="s">
        <v>770</v>
      </c>
      <c r="K5" s="287" t="s">
        <v>950</v>
      </c>
      <c r="L5" s="287" t="s">
        <v>951</v>
      </c>
      <c r="M5" s="287" t="s">
        <v>952</v>
      </c>
      <c r="N5" s="304" t="s">
        <v>961</v>
      </c>
      <c r="O5" s="304" t="s">
        <v>953</v>
      </c>
      <c r="P5" s="304" t="s">
        <v>963</v>
      </c>
      <c r="Q5" s="304" t="s">
        <v>965</v>
      </c>
      <c r="R5" s="287" t="s">
        <v>954</v>
      </c>
    </row>
    <row r="6" spans="1:19" ht="15" customHeight="1" x14ac:dyDescent="0.2">
      <c r="A6" s="370" t="s">
        <v>1</v>
      </c>
      <c r="B6" s="371"/>
      <c r="C6" s="371"/>
      <c r="D6" s="371"/>
      <c r="E6" s="371"/>
      <c r="F6" s="371"/>
      <c r="G6" s="371"/>
      <c r="H6" s="371"/>
      <c r="I6" s="372"/>
      <c r="J6" s="115">
        <f>'RV1 Izglitiba'!F38</f>
        <v>56693716</v>
      </c>
      <c r="K6" s="115">
        <f>L6+M6+R6</f>
        <v>1240000</v>
      </c>
      <c r="L6" s="115">
        <f>'RV1 Izglitiba'!S38</f>
        <v>620000</v>
      </c>
      <c r="M6" s="115"/>
      <c r="N6" s="115"/>
      <c r="O6" s="115"/>
      <c r="P6" s="115"/>
      <c r="Q6" s="115"/>
      <c r="R6" s="115">
        <f>'RV1 Izglitiba'!U38</f>
        <v>620000</v>
      </c>
    </row>
    <row r="7" spans="1:19" ht="15" customHeight="1" x14ac:dyDescent="0.2">
      <c r="A7" s="370" t="s">
        <v>2</v>
      </c>
      <c r="B7" s="371"/>
      <c r="C7" s="371"/>
      <c r="D7" s="371"/>
      <c r="E7" s="371"/>
      <c r="F7" s="371"/>
      <c r="G7" s="371"/>
      <c r="H7" s="371"/>
      <c r="I7" s="372"/>
      <c r="J7" s="115">
        <f>'RV2 Veseliba un Soc'!F26</f>
        <v>29373055</v>
      </c>
      <c r="K7" s="115">
        <f t="shared" ref="K7:K13" si="0">L7+M7+R7</f>
        <v>699632.09876543214</v>
      </c>
      <c r="L7" s="115"/>
      <c r="M7" s="115"/>
      <c r="N7" s="115"/>
      <c r="O7" s="115"/>
      <c r="P7" s="115"/>
      <c r="Q7" s="115"/>
      <c r="R7" s="115">
        <f>'RV2 Veseliba un Soc'!U26</f>
        <v>699632.09876543214</v>
      </c>
    </row>
    <row r="8" spans="1:19" ht="15" customHeight="1" x14ac:dyDescent="0.2">
      <c r="A8" s="370" t="s">
        <v>3</v>
      </c>
      <c r="B8" s="371"/>
      <c r="C8" s="371"/>
      <c r="D8" s="371"/>
      <c r="E8" s="371"/>
      <c r="F8" s="371"/>
      <c r="G8" s="371"/>
      <c r="H8" s="371"/>
      <c r="I8" s="372"/>
      <c r="J8" s="115">
        <f>'RV3 Kultura un sports'!F29</f>
        <v>38816959</v>
      </c>
      <c r="K8" s="115">
        <f t="shared" si="0"/>
        <v>3715443.055555555</v>
      </c>
      <c r="L8" s="115">
        <f>'RV3 Kultura un sports'!S29</f>
        <v>1857721.5277777775</v>
      </c>
      <c r="M8" s="115"/>
      <c r="N8" s="115"/>
      <c r="O8" s="115"/>
      <c r="P8" s="115"/>
      <c r="Q8" s="115"/>
      <c r="R8" s="115">
        <f>'RV3 Kultura un sports'!U29</f>
        <v>1857721.5277777775</v>
      </c>
    </row>
    <row r="9" spans="1:19" ht="15" customHeight="1" x14ac:dyDescent="0.2">
      <c r="A9" s="370" t="s">
        <v>4</v>
      </c>
      <c r="B9" s="371"/>
      <c r="C9" s="371"/>
      <c r="D9" s="371"/>
      <c r="E9" s="371"/>
      <c r="F9" s="371"/>
      <c r="G9" s="371"/>
      <c r="H9" s="371"/>
      <c r="I9" s="372"/>
      <c r="J9" s="115">
        <f>'RV4 Mobilitate'!F37</f>
        <v>168056265</v>
      </c>
      <c r="K9" s="115">
        <f t="shared" si="0"/>
        <v>168056265</v>
      </c>
      <c r="L9" s="115">
        <f>'RV4 Mobilitate'!S37</f>
        <v>159731265</v>
      </c>
      <c r="M9" s="115">
        <f>'RV4 Mobilitate'!T37</f>
        <v>37500</v>
      </c>
      <c r="N9" s="115"/>
      <c r="O9" s="115">
        <f>M9</f>
        <v>37500</v>
      </c>
      <c r="P9" s="115"/>
      <c r="Q9" s="115"/>
      <c r="R9" s="115">
        <f>'RV4 Mobilitate'!U37</f>
        <v>8287500</v>
      </c>
    </row>
    <row r="10" spans="1:19" ht="15" customHeight="1" x14ac:dyDescent="0.2">
      <c r="A10" s="370" t="s">
        <v>5</v>
      </c>
      <c r="B10" s="371"/>
      <c r="C10" s="371"/>
      <c r="D10" s="371"/>
      <c r="E10" s="371"/>
      <c r="F10" s="371"/>
      <c r="G10" s="371"/>
      <c r="H10" s="371"/>
      <c r="I10" s="372"/>
      <c r="J10" s="115">
        <f>'RV5 Publ vide'!F49</f>
        <v>147846285.97799999</v>
      </c>
      <c r="K10" s="115">
        <f t="shared" si="0"/>
        <v>147846285.97799999</v>
      </c>
      <c r="L10" s="115">
        <f>'RV5 Publ vide'!S49</f>
        <v>92495020.988999993</v>
      </c>
      <c r="M10" s="115">
        <f>'RV5 Publ vide'!T49</f>
        <v>54266460.934</v>
      </c>
      <c r="N10" s="115"/>
      <c r="O10" s="115"/>
      <c r="P10" s="115">
        <f>'RV5 Publ vide'!V49</f>
        <v>45738254.555</v>
      </c>
      <c r="Q10" s="115">
        <f>'RV5 Publ vide'!W49</f>
        <v>8528206.3790000007</v>
      </c>
      <c r="R10" s="115">
        <f>'RV5 Publ vide'!U49</f>
        <v>1084804.0549999999</v>
      </c>
    </row>
    <row r="11" spans="1:19" ht="15" customHeight="1" x14ac:dyDescent="0.2">
      <c r="A11" s="370" t="s">
        <v>6</v>
      </c>
      <c r="B11" s="371"/>
      <c r="C11" s="371"/>
      <c r="D11" s="371"/>
      <c r="E11" s="371"/>
      <c r="F11" s="371"/>
      <c r="G11" s="371"/>
      <c r="H11" s="371"/>
      <c r="I11" s="372"/>
      <c r="J11" s="115">
        <f>'RV6 Daba'!F28</f>
        <v>14795500</v>
      </c>
      <c r="K11" s="115">
        <f t="shared" si="0"/>
        <v>14795500</v>
      </c>
      <c r="L11" s="115">
        <f>'RV6 Daba'!S28</f>
        <v>7145000</v>
      </c>
      <c r="M11" s="115">
        <f>'RV6 Daba'!T28</f>
        <v>7650500</v>
      </c>
      <c r="N11" s="115">
        <f>'RV6 Daba'!W28</f>
        <v>62500</v>
      </c>
      <c r="O11" s="115"/>
      <c r="P11" s="115">
        <f>'RV6 Daba'!V28</f>
        <v>7588000</v>
      </c>
      <c r="Q11" s="115"/>
      <c r="R11" s="115"/>
    </row>
    <row r="12" spans="1:19" ht="15" customHeight="1" x14ac:dyDescent="0.2">
      <c r="A12" s="370" t="s">
        <v>7</v>
      </c>
      <c r="B12" s="371"/>
      <c r="C12" s="371"/>
      <c r="D12" s="371"/>
      <c r="E12" s="371"/>
      <c r="F12" s="371"/>
      <c r="G12" s="371"/>
      <c r="H12" s="371"/>
      <c r="I12" s="372"/>
      <c r="J12" s="115">
        <f>'RV7 Ekonom'!F16</f>
        <v>41700000</v>
      </c>
      <c r="K12" s="115">
        <f t="shared" si="0"/>
        <v>30599999.999999996</v>
      </c>
      <c r="L12" s="115">
        <f>'RV7 Ekonom'!S16</f>
        <v>22111111.111111108</v>
      </c>
      <c r="M12" s="115">
        <f>'RV7 Ekonom'!T12</f>
        <v>444444.44444444444</v>
      </c>
      <c r="N12" s="115"/>
      <c r="O12" s="115">
        <f>M12</f>
        <v>444444.44444444444</v>
      </c>
      <c r="P12" s="115"/>
      <c r="Q12" s="115"/>
      <c r="R12" s="115">
        <f>'RV7 Ekonom'!U16</f>
        <v>8044444.444444444</v>
      </c>
    </row>
    <row r="13" spans="1:19" ht="15" customHeight="1" x14ac:dyDescent="0.2">
      <c r="A13" s="370" t="s">
        <v>8</v>
      </c>
      <c r="B13" s="371"/>
      <c r="C13" s="371"/>
      <c r="D13" s="371"/>
      <c r="E13" s="371"/>
      <c r="F13" s="371"/>
      <c r="G13" s="371"/>
      <c r="H13" s="371"/>
      <c r="I13" s="372"/>
      <c r="J13" s="115">
        <f>'RV8 Parvalde'!F23</f>
        <v>22259000</v>
      </c>
      <c r="K13" s="115">
        <f t="shared" si="0"/>
        <v>3709833.333333334</v>
      </c>
      <c r="L13" s="115">
        <f>'RV8 Parvalde'!S23</f>
        <v>3709833.333333334</v>
      </c>
      <c r="M13" s="115"/>
      <c r="N13" s="115"/>
      <c r="O13" s="115"/>
      <c r="P13" s="115"/>
      <c r="Q13" s="115"/>
      <c r="R13" s="115">
        <f>'RV8 Parvalde'!U23</f>
        <v>0</v>
      </c>
    </row>
    <row r="14" spans="1:19" x14ac:dyDescent="0.2">
      <c r="A14" s="367" t="s">
        <v>9</v>
      </c>
      <c r="B14" s="368"/>
      <c r="C14" s="368"/>
      <c r="D14" s="368"/>
      <c r="E14" s="368"/>
      <c r="F14" s="368"/>
      <c r="G14" s="368"/>
      <c r="H14" s="368"/>
      <c r="I14" s="369"/>
      <c r="J14" s="116">
        <f>SUM(J6:J13)</f>
        <v>519540780.97799999</v>
      </c>
      <c r="K14" s="116">
        <f>SUM(K6:K13)</f>
        <v>370662959.46565431</v>
      </c>
      <c r="L14" s="116">
        <f t="shared" ref="L14:Q14" si="1">SUM(L6:L13)</f>
        <v>287669951.96122223</v>
      </c>
      <c r="M14" s="116">
        <f t="shared" si="1"/>
        <v>62398905.378444448</v>
      </c>
      <c r="N14" s="115">
        <f t="shared" si="1"/>
        <v>62500</v>
      </c>
      <c r="O14" s="115">
        <f t="shared" si="1"/>
        <v>481944.44444444444</v>
      </c>
      <c r="P14" s="115">
        <f t="shared" si="1"/>
        <v>53326254.555</v>
      </c>
      <c r="Q14" s="115">
        <f t="shared" si="1"/>
        <v>8528206.3790000007</v>
      </c>
      <c r="R14" s="116">
        <f>SUM(R6:R13)</f>
        <v>20594102.125987653</v>
      </c>
    </row>
    <row r="15" spans="1:19" x14ac:dyDescent="0.2">
      <c r="A15" s="348"/>
      <c r="B15" s="348"/>
      <c r="C15" s="348"/>
      <c r="D15" s="348"/>
      <c r="E15" s="348"/>
      <c r="F15" s="348"/>
      <c r="G15" s="348"/>
      <c r="H15" s="348"/>
      <c r="I15" s="348" t="s">
        <v>973</v>
      </c>
      <c r="J15" s="352">
        <v>100</v>
      </c>
      <c r="K15" s="352">
        <f>K14/J14*100</f>
        <v>71.34434351195813</v>
      </c>
      <c r="L15" s="352">
        <f>L14/J14*100</f>
        <v>55.37004264029153</v>
      </c>
      <c r="M15" s="352">
        <f>M14/J14*100</f>
        <v>12.010396038783092</v>
      </c>
      <c r="N15" s="353">
        <f>N14/J14*100</f>
        <v>1.2029854496185656E-2</v>
      </c>
      <c r="O15" s="353">
        <f>O14/J14*100</f>
        <v>9.2763544670587159E-2</v>
      </c>
      <c r="P15" s="353">
        <f>P14/J14*100</f>
        <v>10.264113329971321</v>
      </c>
      <c r="Q15" s="353">
        <f>Q14/J14*100</f>
        <v>1.6414893096449976</v>
      </c>
      <c r="R15" s="352">
        <f>R14/J14*100</f>
        <v>3.963904832883506</v>
      </c>
      <c r="S15" s="351"/>
    </row>
    <row r="16" spans="1:19" x14ac:dyDescent="0.2">
      <c r="A16" s="348"/>
      <c r="B16" s="348"/>
      <c r="C16" s="348"/>
      <c r="D16" s="348"/>
      <c r="E16" s="348"/>
      <c r="F16" s="348"/>
      <c r="G16" s="348"/>
      <c r="H16" s="348"/>
      <c r="I16" s="348"/>
      <c r="J16" s="349"/>
      <c r="K16" s="349"/>
      <c r="L16" s="349"/>
      <c r="M16" s="349"/>
      <c r="N16" s="349"/>
      <c r="O16" s="350"/>
      <c r="P16" s="350"/>
      <c r="Q16" s="350"/>
      <c r="R16" s="349"/>
    </row>
    <row r="17" spans="1:14" ht="9.75" customHeight="1" x14ac:dyDescent="0.2"/>
    <row r="18" spans="1:14" ht="17.25" customHeight="1" x14ac:dyDescent="0.2">
      <c r="A18" s="365" t="s">
        <v>829</v>
      </c>
      <c r="B18" s="366"/>
      <c r="C18" s="366"/>
      <c r="D18" s="366"/>
      <c r="E18" s="366"/>
      <c r="F18" s="366"/>
      <c r="G18" s="366"/>
      <c r="H18" s="366"/>
      <c r="I18" s="366"/>
      <c r="J18" s="366"/>
      <c r="K18" s="366"/>
      <c r="L18" s="366"/>
      <c r="M18" s="366"/>
      <c r="N18" s="307"/>
    </row>
  </sheetData>
  <mergeCells count="13">
    <mergeCell ref="A1:M1"/>
    <mergeCell ref="A3:M3"/>
    <mergeCell ref="A5:I5"/>
    <mergeCell ref="A18:M18"/>
    <mergeCell ref="A14:I14"/>
    <mergeCell ref="A6:I6"/>
    <mergeCell ref="A7:I7"/>
    <mergeCell ref="A8:I8"/>
    <mergeCell ref="A9:I9"/>
    <mergeCell ref="A13:I13"/>
    <mergeCell ref="A10:I10"/>
    <mergeCell ref="A11:I11"/>
    <mergeCell ref="A12:I12"/>
  </mergeCells>
  <pageMargins left="0.7" right="0.7" top="0.75" bottom="0.75" header="0.3" footer="0.3"/>
  <pageSetup paperSize="9" orientation="landscape" r:id="rId1"/>
  <headerFooter>
    <oddHeader xml:space="preserve">&amp;CJelgavas valstspilsētas un Jelgavas valstspilsētas un Jelgavas novada attīstības programma 2022–2027
Rīcības un investīciju plāns
</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A2:W59"/>
  <sheetViews>
    <sheetView zoomScale="80" zoomScaleNormal="80" zoomScaleSheetLayoutView="70" workbookViewId="0">
      <pane ySplit="9" topLeftCell="A10" activePane="bottomLeft" state="frozen"/>
      <selection pane="bottomLeft" activeCell="F27" sqref="F27"/>
    </sheetView>
  </sheetViews>
  <sheetFormatPr defaultColWidth="9.140625" defaultRowHeight="12.75" x14ac:dyDescent="0.2"/>
  <cols>
    <col min="1" max="1" width="7.85546875" style="122" customWidth="1"/>
    <col min="2" max="2" width="32.140625" style="121" customWidth="1"/>
    <col min="3" max="3" width="16.7109375" style="120" customWidth="1"/>
    <col min="4" max="4" width="15.7109375" style="120" customWidth="1"/>
    <col min="5" max="5" width="16" style="120" hidden="1" customWidth="1"/>
    <col min="6" max="6" width="15.7109375" style="123" customWidth="1"/>
    <col min="7" max="7" width="14" style="120" hidden="1" customWidth="1"/>
    <col min="8" max="8" width="14.42578125" style="120" hidden="1" customWidth="1"/>
    <col min="9" max="9" width="14" style="120" hidden="1" customWidth="1"/>
    <col min="10" max="11" width="14.42578125" style="124" hidden="1" customWidth="1"/>
    <col min="12" max="12" width="16.7109375" style="124" hidden="1" customWidth="1"/>
    <col min="13" max="13" width="18.85546875" style="125" hidden="1" customWidth="1"/>
    <col min="14" max="14" width="16.42578125" style="121" hidden="1" customWidth="1"/>
    <col min="15" max="15" width="15.28515625" style="120" hidden="1" customWidth="1"/>
    <col min="16" max="16" width="65.7109375" style="129" customWidth="1"/>
    <col min="17" max="17" width="23.7109375" style="130" hidden="1" customWidth="1"/>
    <col min="18" max="18" width="16.7109375" style="130" customWidth="1"/>
    <col min="19" max="19" width="15.85546875" style="310" customWidth="1"/>
    <col min="20" max="20" width="15.42578125" style="310" customWidth="1"/>
    <col min="21" max="21" width="14.28515625" style="314" customWidth="1"/>
    <col min="22" max="16384" width="9.140625" style="139"/>
  </cols>
  <sheetData>
    <row r="2" spans="1:21" ht="22.5" x14ac:dyDescent="0.3">
      <c r="A2" s="140" t="s">
        <v>738</v>
      </c>
    </row>
    <row r="3" spans="1:21" ht="22.5" x14ac:dyDescent="0.3">
      <c r="A3" s="140" t="s">
        <v>739</v>
      </c>
    </row>
    <row r="5" spans="1:21" ht="21.75" x14ac:dyDescent="0.3">
      <c r="A5" s="266" t="s">
        <v>741</v>
      </c>
    </row>
    <row r="7" spans="1:21" ht="20.100000000000001" hidden="1" customHeight="1" x14ac:dyDescent="0.2">
      <c r="A7" s="374" t="s">
        <v>504</v>
      </c>
      <c r="B7" s="373" t="s">
        <v>36</v>
      </c>
      <c r="C7" s="373" t="s">
        <v>11</v>
      </c>
      <c r="D7" s="384" t="s">
        <v>949</v>
      </c>
      <c r="E7" s="373" t="s">
        <v>500</v>
      </c>
      <c r="F7" s="373" t="s">
        <v>796</v>
      </c>
      <c r="G7" s="373"/>
      <c r="H7" s="373"/>
      <c r="I7" s="373"/>
      <c r="J7" s="373"/>
      <c r="K7" s="373"/>
      <c r="L7" s="373"/>
      <c r="M7" s="373"/>
      <c r="N7" s="373"/>
      <c r="O7" s="373"/>
      <c r="P7" s="374" t="s">
        <v>368</v>
      </c>
      <c r="Q7" s="381" t="s">
        <v>505</v>
      </c>
      <c r="R7" s="303"/>
      <c r="S7" s="311"/>
      <c r="T7" s="311"/>
      <c r="U7" s="379" t="s">
        <v>956</v>
      </c>
    </row>
    <row r="8" spans="1:21" ht="46.5" customHeight="1" x14ac:dyDescent="0.2">
      <c r="A8" s="374"/>
      <c r="B8" s="373"/>
      <c r="C8" s="373"/>
      <c r="D8" s="385"/>
      <c r="E8" s="373"/>
      <c r="F8" s="374" t="s">
        <v>797</v>
      </c>
      <c r="G8" s="374" t="s">
        <v>804</v>
      </c>
      <c r="H8" s="374"/>
      <c r="I8" s="373" t="s">
        <v>802</v>
      </c>
      <c r="J8" s="374" t="s">
        <v>803</v>
      </c>
      <c r="K8" s="375" t="s">
        <v>810</v>
      </c>
      <c r="L8" s="373" t="s">
        <v>798</v>
      </c>
      <c r="M8" s="373" t="s">
        <v>799</v>
      </c>
      <c r="N8" s="373"/>
      <c r="O8" s="373" t="s">
        <v>800</v>
      </c>
      <c r="P8" s="374"/>
      <c r="Q8" s="382"/>
      <c r="R8" s="382" t="s">
        <v>363</v>
      </c>
      <c r="S8" s="388" t="s">
        <v>960</v>
      </c>
      <c r="T8" s="388" t="s">
        <v>955</v>
      </c>
      <c r="U8" s="379"/>
    </row>
    <row r="9" spans="1:21" s="130" customFormat="1" ht="18.75" customHeight="1" x14ac:dyDescent="0.25">
      <c r="A9" s="374"/>
      <c r="B9" s="373"/>
      <c r="C9" s="373"/>
      <c r="D9" s="386"/>
      <c r="E9" s="373"/>
      <c r="F9" s="374"/>
      <c r="G9" s="289" t="s">
        <v>805</v>
      </c>
      <c r="H9" s="289" t="s">
        <v>806</v>
      </c>
      <c r="I9" s="373"/>
      <c r="J9" s="374"/>
      <c r="K9" s="376"/>
      <c r="L9" s="373"/>
      <c r="M9" s="119" t="s">
        <v>506</v>
      </c>
      <c r="N9" s="119" t="s">
        <v>372</v>
      </c>
      <c r="O9" s="373"/>
      <c r="P9" s="374"/>
      <c r="Q9" s="383"/>
      <c r="R9" s="387"/>
      <c r="S9" s="389"/>
      <c r="T9" s="389"/>
      <c r="U9" s="379"/>
    </row>
    <row r="10" spans="1:21" ht="20.100000000000001" customHeight="1" x14ac:dyDescent="0.2">
      <c r="A10" s="380" t="s">
        <v>16</v>
      </c>
      <c r="B10" s="380"/>
      <c r="C10" s="380"/>
      <c r="D10" s="380"/>
      <c r="E10" s="380"/>
      <c r="F10" s="380"/>
      <c r="G10" s="380"/>
      <c r="H10" s="380"/>
      <c r="I10" s="380"/>
      <c r="J10" s="380"/>
      <c r="K10" s="380"/>
      <c r="L10" s="380"/>
      <c r="M10" s="380"/>
      <c r="N10" s="380"/>
      <c r="O10" s="380"/>
      <c r="P10" s="380"/>
      <c r="Q10" s="380"/>
      <c r="R10" s="380"/>
      <c r="S10" s="380"/>
      <c r="T10" s="380"/>
      <c r="U10" s="380"/>
    </row>
    <row r="11" spans="1:21" ht="60.75" customHeight="1" x14ac:dyDescent="0.2">
      <c r="A11" s="200" t="s">
        <v>510</v>
      </c>
      <c r="B11" s="202" t="s">
        <v>786</v>
      </c>
      <c r="C11" s="200" t="s">
        <v>17</v>
      </c>
      <c r="D11" s="143" t="s">
        <v>948</v>
      </c>
      <c r="E11" s="203"/>
      <c r="F11" s="204">
        <v>15000000</v>
      </c>
      <c r="G11" s="204"/>
      <c r="H11" s="204">
        <v>11000000</v>
      </c>
      <c r="I11" s="204">
        <v>5000000</v>
      </c>
      <c r="J11" s="204"/>
      <c r="K11" s="204"/>
      <c r="L11" s="204"/>
      <c r="M11" s="204"/>
      <c r="N11" s="204"/>
      <c r="O11" s="204"/>
      <c r="P11" s="202" t="s">
        <v>864</v>
      </c>
      <c r="Q11" s="207" t="s">
        <v>597</v>
      </c>
      <c r="R11" s="201" t="s">
        <v>615</v>
      </c>
      <c r="S11" s="207"/>
      <c r="T11" s="207"/>
      <c r="U11" s="315"/>
    </row>
    <row r="12" spans="1:21" ht="53.25" customHeight="1" x14ac:dyDescent="0.2">
      <c r="A12" s="200" t="s">
        <v>511</v>
      </c>
      <c r="B12" s="208" t="s">
        <v>809</v>
      </c>
      <c r="C12" s="200" t="s">
        <v>17</v>
      </c>
      <c r="D12" s="143" t="s">
        <v>948</v>
      </c>
      <c r="E12" s="203"/>
      <c r="F12" s="204">
        <f>495000+575000</f>
        <v>1070000</v>
      </c>
      <c r="G12" s="204"/>
      <c r="H12" s="204"/>
      <c r="I12" s="204"/>
      <c r="J12" s="204"/>
      <c r="K12" s="204"/>
      <c r="L12" s="204"/>
      <c r="M12" s="204"/>
      <c r="N12" s="204"/>
      <c r="O12" s="204"/>
      <c r="P12" s="208" t="s">
        <v>742</v>
      </c>
      <c r="Q12" s="207"/>
      <c r="R12" s="201" t="s">
        <v>766</v>
      </c>
      <c r="S12" s="207"/>
      <c r="T12" s="207"/>
      <c r="U12" s="315"/>
    </row>
    <row r="13" spans="1:21" ht="42" customHeight="1" x14ac:dyDescent="0.2">
      <c r="A13" s="200" t="s">
        <v>512</v>
      </c>
      <c r="B13" s="202" t="s">
        <v>657</v>
      </c>
      <c r="C13" s="200" t="s">
        <v>17</v>
      </c>
      <c r="D13" s="143" t="s">
        <v>948</v>
      </c>
      <c r="E13" s="203"/>
      <c r="F13" s="204">
        <v>230000</v>
      </c>
      <c r="G13" s="204"/>
      <c r="H13" s="204"/>
      <c r="I13" s="204"/>
      <c r="J13" s="204"/>
      <c r="K13" s="204"/>
      <c r="L13" s="204"/>
      <c r="M13" s="204"/>
      <c r="N13" s="204"/>
      <c r="O13" s="204"/>
      <c r="P13" s="202" t="s">
        <v>710</v>
      </c>
      <c r="Q13" s="207"/>
      <c r="R13" s="201" t="s">
        <v>766</v>
      </c>
      <c r="S13" s="207"/>
      <c r="T13" s="207"/>
      <c r="U13" s="315"/>
    </row>
    <row r="14" spans="1:21" ht="38.25" x14ac:dyDescent="0.2">
      <c r="A14" s="200" t="s">
        <v>513</v>
      </c>
      <c r="B14" s="208" t="s">
        <v>656</v>
      </c>
      <c r="C14" s="200" t="s">
        <v>17</v>
      </c>
      <c r="D14" s="143" t="s">
        <v>948</v>
      </c>
      <c r="E14" s="203"/>
      <c r="F14" s="204">
        <v>135000</v>
      </c>
      <c r="G14" s="204"/>
      <c r="H14" s="204"/>
      <c r="I14" s="204"/>
      <c r="J14" s="204"/>
      <c r="K14" s="204"/>
      <c r="L14" s="204"/>
      <c r="M14" s="204"/>
      <c r="N14" s="204"/>
      <c r="O14" s="204"/>
      <c r="P14" s="208" t="s">
        <v>1004</v>
      </c>
      <c r="Q14" s="207"/>
      <c r="R14" s="201" t="s">
        <v>488</v>
      </c>
      <c r="S14" s="207"/>
      <c r="T14" s="207"/>
      <c r="U14" s="315"/>
    </row>
    <row r="15" spans="1:21" ht="44.25" customHeight="1" x14ac:dyDescent="0.2">
      <c r="A15" s="200" t="s">
        <v>514</v>
      </c>
      <c r="B15" s="208" t="s">
        <v>658</v>
      </c>
      <c r="C15" s="200" t="s">
        <v>626</v>
      </c>
      <c r="D15" s="143" t="s">
        <v>948</v>
      </c>
      <c r="E15" s="203"/>
      <c r="F15" s="204">
        <v>235000</v>
      </c>
      <c r="G15" s="204"/>
      <c r="H15" s="204"/>
      <c r="I15" s="204"/>
      <c r="J15" s="204"/>
      <c r="K15" s="204"/>
      <c r="L15" s="204"/>
      <c r="M15" s="204"/>
      <c r="N15" s="204"/>
      <c r="O15" s="204"/>
      <c r="P15" s="202" t="s">
        <v>1005</v>
      </c>
      <c r="Q15" s="207"/>
      <c r="R15" s="201" t="s">
        <v>615</v>
      </c>
      <c r="S15" s="207">
        <f>F15/6</f>
        <v>39166.666666666664</v>
      </c>
      <c r="T15" s="207"/>
      <c r="U15" s="315">
        <f>F15/6</f>
        <v>39166.666666666664</v>
      </c>
    </row>
    <row r="16" spans="1:21" ht="60" customHeight="1" x14ac:dyDescent="0.2">
      <c r="A16" s="200" t="s">
        <v>515</v>
      </c>
      <c r="B16" s="208" t="s">
        <v>659</v>
      </c>
      <c r="C16" s="200" t="s">
        <v>17</v>
      </c>
      <c r="D16" s="143" t="s">
        <v>948</v>
      </c>
      <c r="E16" s="203"/>
      <c r="F16" s="204">
        <v>250000</v>
      </c>
      <c r="G16" s="204"/>
      <c r="H16" s="204"/>
      <c r="I16" s="204"/>
      <c r="J16" s="204"/>
      <c r="K16" s="204"/>
      <c r="L16" s="204"/>
      <c r="M16" s="204"/>
      <c r="N16" s="204"/>
      <c r="O16" s="204"/>
      <c r="P16" s="208" t="s">
        <v>865</v>
      </c>
      <c r="Q16" s="207"/>
      <c r="R16" s="201" t="s">
        <v>615</v>
      </c>
      <c r="S16" s="207"/>
      <c r="T16" s="207"/>
      <c r="U16" s="315"/>
    </row>
    <row r="17" spans="1:22" ht="48" customHeight="1" x14ac:dyDescent="0.2">
      <c r="A17" s="200" t="s">
        <v>516</v>
      </c>
      <c r="B17" s="208" t="s">
        <v>711</v>
      </c>
      <c r="C17" s="200" t="s">
        <v>626</v>
      </c>
      <c r="D17" s="143" t="s">
        <v>948</v>
      </c>
      <c r="E17" s="203"/>
      <c r="F17" s="204">
        <v>320000</v>
      </c>
      <c r="G17" s="204"/>
      <c r="H17" s="204"/>
      <c r="I17" s="204"/>
      <c r="J17" s="204"/>
      <c r="K17" s="204"/>
      <c r="L17" s="204"/>
      <c r="M17" s="204"/>
      <c r="N17" s="204"/>
      <c r="O17" s="204"/>
      <c r="P17" s="208" t="s">
        <v>712</v>
      </c>
      <c r="Q17" s="207"/>
      <c r="R17" s="201" t="s">
        <v>615</v>
      </c>
      <c r="S17" s="207">
        <f>F17/6</f>
        <v>53333.333333333336</v>
      </c>
      <c r="T17" s="207"/>
      <c r="U17" s="315">
        <f>F17/6</f>
        <v>53333.333333333336</v>
      </c>
    </row>
    <row r="18" spans="1:22" ht="31.5" customHeight="1" x14ac:dyDescent="0.2">
      <c r="A18" s="200" t="s">
        <v>517</v>
      </c>
      <c r="B18" s="208" t="s">
        <v>671</v>
      </c>
      <c r="C18" s="200" t="s">
        <v>17</v>
      </c>
      <c r="D18" s="143" t="s">
        <v>948</v>
      </c>
      <c r="E18" s="203"/>
      <c r="F18" s="204">
        <v>155000</v>
      </c>
      <c r="G18" s="204"/>
      <c r="H18" s="204"/>
      <c r="I18" s="204"/>
      <c r="J18" s="204"/>
      <c r="K18" s="204"/>
      <c r="L18" s="204"/>
      <c r="M18" s="204"/>
      <c r="N18" s="204"/>
      <c r="O18" s="204"/>
      <c r="P18" s="208" t="s">
        <v>713</v>
      </c>
      <c r="Q18" s="207"/>
      <c r="R18" s="201" t="s">
        <v>615</v>
      </c>
      <c r="S18" s="207"/>
      <c r="T18" s="207"/>
      <c r="U18" s="315"/>
    </row>
    <row r="19" spans="1:22" ht="41.25" customHeight="1" x14ac:dyDescent="0.2">
      <c r="A19" s="200" t="s">
        <v>518</v>
      </c>
      <c r="B19" s="208" t="s">
        <v>619</v>
      </c>
      <c r="C19" s="200" t="s">
        <v>17</v>
      </c>
      <c r="D19" s="143" t="s">
        <v>948</v>
      </c>
      <c r="E19" s="203"/>
      <c r="F19" s="204">
        <v>150000</v>
      </c>
      <c r="G19" s="204"/>
      <c r="H19" s="204"/>
      <c r="I19" s="204"/>
      <c r="J19" s="204"/>
      <c r="K19" s="204"/>
      <c r="L19" s="204"/>
      <c r="M19" s="204"/>
      <c r="N19" s="204"/>
      <c r="O19" s="204"/>
      <c r="P19" s="208" t="s">
        <v>507</v>
      </c>
      <c r="Q19" s="207"/>
      <c r="R19" s="201" t="s">
        <v>615</v>
      </c>
      <c r="S19" s="207"/>
      <c r="T19" s="207"/>
      <c r="U19" s="315"/>
    </row>
    <row r="20" spans="1:22" ht="42" customHeight="1" x14ac:dyDescent="0.2">
      <c r="A20" s="200" t="s">
        <v>519</v>
      </c>
      <c r="B20" s="208" t="s">
        <v>620</v>
      </c>
      <c r="C20" s="200" t="s">
        <v>17</v>
      </c>
      <c r="D20" s="143" t="s">
        <v>948</v>
      </c>
      <c r="E20" s="203"/>
      <c r="F20" s="204">
        <v>110000</v>
      </c>
      <c r="G20" s="204"/>
      <c r="H20" s="204"/>
      <c r="I20" s="204"/>
      <c r="J20" s="204"/>
      <c r="K20" s="204"/>
      <c r="L20" s="204"/>
      <c r="M20" s="204"/>
      <c r="N20" s="204"/>
      <c r="O20" s="204"/>
      <c r="P20" s="208" t="s">
        <v>677</v>
      </c>
      <c r="Q20" s="207"/>
      <c r="R20" s="201" t="s">
        <v>615</v>
      </c>
      <c r="S20" s="207"/>
      <c r="T20" s="207"/>
      <c r="U20" s="315"/>
    </row>
    <row r="21" spans="1:22" ht="57" customHeight="1" x14ac:dyDescent="0.2">
      <c r="A21" s="200" t="s">
        <v>520</v>
      </c>
      <c r="B21" s="202" t="s">
        <v>771</v>
      </c>
      <c r="C21" s="200" t="s">
        <v>17</v>
      </c>
      <c r="D21" s="143" t="s">
        <v>948</v>
      </c>
      <c r="E21" s="200"/>
      <c r="F21" s="262">
        <v>200000</v>
      </c>
      <c r="G21" s="204"/>
      <c r="H21" s="204"/>
      <c r="I21" s="204"/>
      <c r="J21" s="204"/>
      <c r="K21" s="204"/>
      <c r="L21" s="204"/>
      <c r="M21" s="204"/>
      <c r="N21" s="204"/>
      <c r="O21" s="204"/>
      <c r="P21" s="202" t="s">
        <v>743</v>
      </c>
      <c r="Q21" s="207"/>
      <c r="R21" s="201" t="s">
        <v>764</v>
      </c>
      <c r="S21" s="207"/>
      <c r="T21" s="207"/>
      <c r="U21" s="315"/>
    </row>
    <row r="22" spans="1:22" ht="38.25" customHeight="1" x14ac:dyDescent="0.2">
      <c r="A22" s="200" t="s">
        <v>522</v>
      </c>
      <c r="B22" s="202" t="s">
        <v>772</v>
      </c>
      <c r="C22" s="200" t="s">
        <v>17</v>
      </c>
      <c r="D22" s="143" t="s">
        <v>948</v>
      </c>
      <c r="E22" s="200"/>
      <c r="F22" s="262">
        <v>50000</v>
      </c>
      <c r="G22" s="204"/>
      <c r="H22" s="204"/>
      <c r="I22" s="204"/>
      <c r="J22" s="204"/>
      <c r="K22" s="204"/>
      <c r="L22" s="204"/>
      <c r="M22" s="204"/>
      <c r="N22" s="204"/>
      <c r="O22" s="204"/>
      <c r="P22" s="202" t="s">
        <v>765</v>
      </c>
      <c r="Q22" s="207"/>
      <c r="R22" s="201" t="s">
        <v>764</v>
      </c>
      <c r="S22" s="207"/>
      <c r="T22" s="207"/>
      <c r="U22" s="315"/>
    </row>
    <row r="23" spans="1:22" ht="20.100000000000001" customHeight="1" x14ac:dyDescent="0.2">
      <c r="A23" s="380" t="s">
        <v>20</v>
      </c>
      <c r="B23" s="380"/>
      <c r="C23" s="380"/>
      <c r="D23" s="380"/>
      <c r="E23" s="380"/>
      <c r="F23" s="380"/>
      <c r="G23" s="380"/>
      <c r="H23" s="380"/>
      <c r="I23" s="380"/>
      <c r="J23" s="380"/>
      <c r="K23" s="380"/>
      <c r="L23" s="380"/>
      <c r="M23" s="380"/>
      <c r="N23" s="380"/>
      <c r="O23" s="380"/>
      <c r="P23" s="380"/>
      <c r="Q23" s="380"/>
      <c r="R23" s="380"/>
      <c r="S23" s="380"/>
      <c r="T23" s="380"/>
      <c r="U23" s="380"/>
    </row>
    <row r="24" spans="1:22" ht="45" customHeight="1" x14ac:dyDescent="0.2">
      <c r="A24" s="200" t="s">
        <v>974</v>
      </c>
      <c r="B24" s="208" t="s">
        <v>21</v>
      </c>
      <c r="C24" s="200" t="s">
        <v>626</v>
      </c>
      <c r="D24" s="143" t="s">
        <v>948</v>
      </c>
      <c r="E24" s="203"/>
      <c r="F24" s="204">
        <v>750000</v>
      </c>
      <c r="G24" s="200"/>
      <c r="H24" s="200"/>
      <c r="I24" s="200"/>
      <c r="J24" s="205"/>
      <c r="K24" s="205"/>
      <c r="L24" s="205"/>
      <c r="M24" s="206"/>
      <c r="N24" s="209"/>
      <c r="O24" s="200"/>
      <c r="P24" s="208" t="s">
        <v>861</v>
      </c>
      <c r="Q24" s="207"/>
      <c r="R24" s="201" t="s">
        <v>615</v>
      </c>
      <c r="S24" s="207">
        <f>F24/6</f>
        <v>125000</v>
      </c>
      <c r="T24" s="207"/>
      <c r="U24" s="315">
        <f>F24/6</f>
        <v>125000</v>
      </c>
      <c r="V24" s="122"/>
    </row>
    <row r="25" spans="1:22" ht="50.25" customHeight="1" x14ac:dyDescent="0.2">
      <c r="A25" s="200" t="s">
        <v>975</v>
      </c>
      <c r="B25" s="208" t="s">
        <v>863</v>
      </c>
      <c r="C25" s="200" t="s">
        <v>17</v>
      </c>
      <c r="D25" s="143" t="s">
        <v>948</v>
      </c>
      <c r="E25" s="203"/>
      <c r="F25" s="210">
        <v>1300000</v>
      </c>
      <c r="G25" s="200"/>
      <c r="H25" s="200"/>
      <c r="I25" s="200"/>
      <c r="J25" s="205"/>
      <c r="K25" s="205"/>
      <c r="L25" s="205"/>
      <c r="M25" s="206"/>
      <c r="N25" s="209"/>
      <c r="O25" s="200"/>
      <c r="P25" s="208" t="s">
        <v>862</v>
      </c>
      <c r="Q25" s="207"/>
      <c r="R25" s="201" t="s">
        <v>650</v>
      </c>
      <c r="S25" s="207"/>
      <c r="T25" s="207"/>
      <c r="U25" s="315"/>
      <c r="V25" s="122"/>
    </row>
    <row r="26" spans="1:22" ht="51" x14ac:dyDescent="0.2">
      <c r="A26" s="200" t="s">
        <v>976</v>
      </c>
      <c r="B26" s="208" t="s">
        <v>22</v>
      </c>
      <c r="C26" s="200" t="s">
        <v>17</v>
      </c>
      <c r="D26" s="143" t="s">
        <v>948</v>
      </c>
      <c r="E26" s="203"/>
      <c r="F26" s="210">
        <v>1725000</v>
      </c>
      <c r="G26" s="200"/>
      <c r="H26" s="200"/>
      <c r="I26" s="200"/>
      <c r="J26" s="205"/>
      <c r="K26" s="205"/>
      <c r="L26" s="205"/>
      <c r="M26" s="206"/>
      <c r="N26" s="209"/>
      <c r="O26" s="200"/>
      <c r="P26" s="208" t="s">
        <v>859</v>
      </c>
      <c r="Q26" s="207"/>
      <c r="R26" s="201" t="s">
        <v>793</v>
      </c>
      <c r="S26" s="207"/>
      <c r="T26" s="207"/>
      <c r="U26" s="315"/>
      <c r="V26" s="122"/>
    </row>
    <row r="27" spans="1:22" ht="83.25" customHeight="1" x14ac:dyDescent="0.2">
      <c r="A27" s="200" t="s">
        <v>977</v>
      </c>
      <c r="B27" s="208" t="s">
        <v>660</v>
      </c>
      <c r="C27" s="200" t="s">
        <v>626</v>
      </c>
      <c r="D27" s="143" t="s">
        <v>948</v>
      </c>
      <c r="E27" s="203"/>
      <c r="F27" s="210">
        <v>915000</v>
      </c>
      <c r="G27" s="200"/>
      <c r="H27" s="200"/>
      <c r="I27" s="200"/>
      <c r="J27" s="205"/>
      <c r="K27" s="205"/>
      <c r="L27" s="205"/>
      <c r="M27" s="206"/>
      <c r="N27" s="209"/>
      <c r="O27" s="200"/>
      <c r="P27" s="208" t="s">
        <v>860</v>
      </c>
      <c r="Q27" s="207"/>
      <c r="R27" s="201" t="s">
        <v>488</v>
      </c>
      <c r="S27" s="207">
        <f>F27/6</f>
        <v>152500</v>
      </c>
      <c r="T27" s="207"/>
      <c r="U27" s="315">
        <f>F27/6</f>
        <v>152500</v>
      </c>
      <c r="V27" s="122"/>
    </row>
    <row r="28" spans="1:22" ht="45" customHeight="1" x14ac:dyDescent="0.2">
      <c r="A28" s="200" t="s">
        <v>978</v>
      </c>
      <c r="B28" s="202" t="s">
        <v>360</v>
      </c>
      <c r="C28" s="200" t="s">
        <v>17</v>
      </c>
      <c r="D28" s="143" t="s">
        <v>948</v>
      </c>
      <c r="E28" s="203"/>
      <c r="F28" s="204">
        <v>10000000</v>
      </c>
      <c r="G28" s="200"/>
      <c r="H28" s="200"/>
      <c r="I28" s="200"/>
      <c r="J28" s="205"/>
      <c r="K28" s="205"/>
      <c r="L28" s="205"/>
      <c r="M28" s="206"/>
      <c r="N28" s="209"/>
      <c r="O28" s="200"/>
      <c r="P28" s="211" t="s">
        <v>1006</v>
      </c>
      <c r="Q28" s="207"/>
      <c r="R28" s="201" t="s">
        <v>766</v>
      </c>
      <c r="S28" s="207"/>
      <c r="T28" s="207"/>
      <c r="U28" s="315"/>
      <c r="V28" s="122"/>
    </row>
    <row r="29" spans="1:22" ht="44.25" customHeight="1" x14ac:dyDescent="0.2">
      <c r="A29" s="200" t="s">
        <v>980</v>
      </c>
      <c r="B29" s="202" t="s">
        <v>361</v>
      </c>
      <c r="C29" s="200" t="s">
        <v>17</v>
      </c>
      <c r="D29" s="143"/>
      <c r="E29" s="203"/>
      <c r="F29" s="204">
        <v>7000000</v>
      </c>
      <c r="G29" s="200"/>
      <c r="H29" s="200"/>
      <c r="I29" s="200"/>
      <c r="J29" s="205"/>
      <c r="K29" s="205"/>
      <c r="L29" s="205"/>
      <c r="M29" s="206"/>
      <c r="N29" s="209"/>
      <c r="O29" s="200"/>
      <c r="P29" s="211" t="s">
        <v>1007</v>
      </c>
      <c r="Q29" s="207"/>
      <c r="R29" s="201"/>
      <c r="S29" s="207"/>
      <c r="T29" s="207"/>
      <c r="U29" s="315"/>
      <c r="V29" s="122"/>
    </row>
    <row r="30" spans="1:22" ht="81" customHeight="1" x14ac:dyDescent="0.2">
      <c r="A30" s="200" t="s">
        <v>981</v>
      </c>
      <c r="B30" s="212" t="s">
        <v>602</v>
      </c>
      <c r="C30" s="200" t="s">
        <v>17</v>
      </c>
      <c r="D30" s="143"/>
      <c r="E30" s="203"/>
      <c r="F30" s="204">
        <v>8000000</v>
      </c>
      <c r="G30" s="200"/>
      <c r="H30" s="200"/>
      <c r="I30" s="200"/>
      <c r="J30" s="205"/>
      <c r="K30" s="205"/>
      <c r="L30" s="205"/>
      <c r="M30" s="206"/>
      <c r="N30" s="209"/>
      <c r="O30" s="200"/>
      <c r="P30" s="208" t="s">
        <v>866</v>
      </c>
      <c r="Q30" s="207"/>
      <c r="R30" s="201"/>
      <c r="S30" s="207"/>
      <c r="T30" s="207"/>
      <c r="U30" s="315"/>
      <c r="V30" s="122"/>
    </row>
    <row r="31" spans="1:22" ht="65.25" customHeight="1" x14ac:dyDescent="0.2">
      <c r="A31" s="200" t="s">
        <v>979</v>
      </c>
      <c r="B31" s="202" t="s">
        <v>24</v>
      </c>
      <c r="C31" s="207" t="s">
        <v>17</v>
      </c>
      <c r="D31" s="143" t="s">
        <v>948</v>
      </c>
      <c r="E31" s="200"/>
      <c r="F31" s="204">
        <v>98716</v>
      </c>
      <c r="G31" s="207"/>
      <c r="H31" s="207"/>
      <c r="I31" s="207"/>
      <c r="J31" s="202"/>
      <c r="K31" s="202"/>
      <c r="L31" s="202"/>
      <c r="M31" s="202"/>
      <c r="N31" s="202"/>
      <c r="O31" s="202"/>
      <c r="P31" s="213" t="s">
        <v>1008</v>
      </c>
      <c r="Q31" s="207"/>
      <c r="R31" s="207" t="s">
        <v>650</v>
      </c>
      <c r="S31" s="207"/>
      <c r="T31" s="207"/>
      <c r="U31" s="207"/>
      <c r="V31" s="122"/>
    </row>
    <row r="32" spans="1:22" ht="20.100000000000001" customHeight="1" x14ac:dyDescent="0.2">
      <c r="A32" s="380" t="s">
        <v>25</v>
      </c>
      <c r="B32" s="380"/>
      <c r="C32" s="380"/>
      <c r="D32" s="380"/>
      <c r="E32" s="380"/>
      <c r="F32" s="380"/>
      <c r="G32" s="380"/>
      <c r="H32" s="380"/>
      <c r="I32" s="380"/>
      <c r="J32" s="380"/>
      <c r="K32" s="380"/>
      <c r="L32" s="380"/>
      <c r="M32" s="380"/>
      <c r="N32" s="380"/>
      <c r="O32" s="380"/>
      <c r="P32" s="380"/>
      <c r="Q32" s="380"/>
      <c r="R32" s="380"/>
      <c r="S32" s="380"/>
      <c r="T32" s="380"/>
      <c r="U32" s="380"/>
      <c r="V32" s="122"/>
    </row>
    <row r="33" spans="1:23" ht="51" customHeight="1" x14ac:dyDescent="0.2">
      <c r="A33" s="200" t="s">
        <v>983</v>
      </c>
      <c r="B33" s="208" t="s">
        <v>789</v>
      </c>
      <c r="C33" s="200" t="s">
        <v>17</v>
      </c>
      <c r="D33" s="143" t="s">
        <v>948</v>
      </c>
      <c r="E33" s="203"/>
      <c r="F33" s="210">
        <v>500000</v>
      </c>
      <c r="G33" s="200"/>
      <c r="H33" s="200"/>
      <c r="I33" s="200"/>
      <c r="J33" s="205"/>
      <c r="K33" s="205"/>
      <c r="L33" s="205"/>
      <c r="M33" s="206"/>
      <c r="N33" s="209"/>
      <c r="O33" s="200"/>
      <c r="P33" s="208" t="s">
        <v>794</v>
      </c>
      <c r="Q33" s="207"/>
      <c r="R33" s="201" t="s">
        <v>795</v>
      </c>
      <c r="S33" s="207"/>
      <c r="T33" s="207"/>
      <c r="U33" s="315"/>
      <c r="V33" s="122"/>
    </row>
    <row r="34" spans="1:23" ht="20.100000000000001" customHeight="1" x14ac:dyDescent="0.2">
      <c r="A34" s="380" t="s">
        <v>744</v>
      </c>
      <c r="B34" s="380"/>
      <c r="C34" s="380"/>
      <c r="D34" s="380"/>
      <c r="E34" s="380"/>
      <c r="F34" s="380"/>
      <c r="G34" s="380"/>
      <c r="H34" s="380"/>
      <c r="I34" s="380"/>
      <c r="J34" s="380"/>
      <c r="K34" s="380"/>
      <c r="L34" s="380"/>
      <c r="M34" s="380"/>
      <c r="N34" s="380"/>
      <c r="O34" s="380"/>
      <c r="P34" s="380"/>
      <c r="Q34" s="380"/>
      <c r="R34" s="380"/>
      <c r="S34" s="380"/>
      <c r="T34" s="380"/>
      <c r="U34" s="380"/>
      <c r="V34" s="122"/>
    </row>
    <row r="35" spans="1:23" ht="55.5" customHeight="1" x14ac:dyDescent="0.2">
      <c r="A35" s="200" t="s">
        <v>521</v>
      </c>
      <c r="B35" s="202" t="s">
        <v>26</v>
      </c>
      <c r="C35" s="200" t="s">
        <v>17</v>
      </c>
      <c r="D35" s="143" t="s">
        <v>948</v>
      </c>
      <c r="E35" s="200"/>
      <c r="F35" s="210">
        <v>2500000</v>
      </c>
      <c r="G35" s="200"/>
      <c r="H35" s="200"/>
      <c r="I35" s="200"/>
      <c r="J35" s="205"/>
      <c r="K35" s="205"/>
      <c r="L35" s="205"/>
      <c r="M35" s="206"/>
      <c r="N35" s="209"/>
      <c r="O35" s="200"/>
      <c r="P35" s="208" t="s">
        <v>1009</v>
      </c>
      <c r="Q35" s="207"/>
      <c r="R35" s="201" t="s">
        <v>764</v>
      </c>
      <c r="S35" s="207"/>
      <c r="T35" s="207"/>
      <c r="U35" s="315"/>
      <c r="V35" s="122"/>
    </row>
    <row r="36" spans="1:23" ht="85.5" customHeight="1" x14ac:dyDescent="0.2">
      <c r="A36" s="200" t="s">
        <v>984</v>
      </c>
      <c r="B36" s="208" t="s">
        <v>982</v>
      </c>
      <c r="C36" s="200" t="s">
        <v>622</v>
      </c>
      <c r="D36" s="143" t="s">
        <v>948</v>
      </c>
      <c r="E36" s="200"/>
      <c r="F36" s="204">
        <v>3000000</v>
      </c>
      <c r="G36" s="200"/>
      <c r="H36" s="200"/>
      <c r="I36" s="200"/>
      <c r="J36" s="214"/>
      <c r="K36" s="214"/>
      <c r="L36" s="214"/>
      <c r="M36" s="214"/>
      <c r="N36" s="209"/>
      <c r="O36" s="214"/>
      <c r="P36" s="155" t="s">
        <v>1010</v>
      </c>
      <c r="Q36" s="207"/>
      <c r="R36" s="201" t="s">
        <v>766</v>
      </c>
      <c r="S36" s="207">
        <f>F36/36</f>
        <v>83333.333333333328</v>
      </c>
      <c r="T36" s="207"/>
      <c r="U36" s="315">
        <f>F36/36</f>
        <v>83333.333333333328</v>
      </c>
    </row>
    <row r="37" spans="1:23" ht="197.25" customHeight="1" x14ac:dyDescent="0.25">
      <c r="A37" s="200" t="s">
        <v>985</v>
      </c>
      <c r="B37" s="263" t="s">
        <v>740</v>
      </c>
      <c r="C37" s="200" t="s">
        <v>624</v>
      </c>
      <c r="D37" s="143" t="s">
        <v>948</v>
      </c>
      <c r="E37" s="200"/>
      <c r="F37" s="204">
        <v>3000000</v>
      </c>
      <c r="G37" s="200"/>
      <c r="H37" s="200"/>
      <c r="I37" s="200"/>
      <c r="J37" s="205"/>
      <c r="K37" s="205"/>
      <c r="L37" s="205"/>
      <c r="M37" s="216"/>
      <c r="N37" s="206"/>
      <c r="O37" s="209"/>
      <c r="P37" s="208" t="s">
        <v>790</v>
      </c>
      <c r="Q37" s="207"/>
      <c r="R37" s="201" t="s">
        <v>615</v>
      </c>
      <c r="S37" s="207">
        <f>F37/18</f>
        <v>166666.66666666666</v>
      </c>
      <c r="T37" s="207"/>
      <c r="U37" s="315">
        <f>F37/18</f>
        <v>166666.66666666666</v>
      </c>
      <c r="V37" s="217"/>
      <c r="W37" s="217"/>
    </row>
    <row r="38" spans="1:23" ht="37.5" customHeight="1" x14ac:dyDescent="0.2">
      <c r="A38" s="377" t="s">
        <v>27</v>
      </c>
      <c r="B38" s="378"/>
      <c r="C38" s="378"/>
      <c r="D38" s="378"/>
      <c r="E38" s="267"/>
      <c r="F38" s="268">
        <f>F11+F12+F13+F14+F15+F16+F17+F18+F19+F20+F21+F22+F24+F25+F26+F27+F28+F29+F30+F31+F33+F35+F36+F37</f>
        <v>56693716</v>
      </c>
      <c r="G38" s="149"/>
      <c r="H38" s="149"/>
      <c r="I38" s="149"/>
      <c r="J38" s="218"/>
      <c r="K38" s="218"/>
      <c r="L38" s="218"/>
      <c r="M38" s="218"/>
      <c r="N38" s="149"/>
      <c r="O38" s="218"/>
      <c r="P38" s="158"/>
      <c r="Q38" s="219"/>
      <c r="R38" s="219"/>
      <c r="S38" s="268">
        <f>SUM(S11:S22,S24:S31,S33,S35:S37)</f>
        <v>620000</v>
      </c>
      <c r="T38" s="312"/>
      <c r="U38" s="268">
        <f>SUM(U11:U22,U24:U31,U33,U35:U37)</f>
        <v>620000</v>
      </c>
    </row>
    <row r="39" spans="1:23" x14ac:dyDescent="0.2">
      <c r="A39" s="121"/>
      <c r="G39" s="121"/>
      <c r="H39" s="121"/>
      <c r="I39" s="121"/>
      <c r="J39" s="220"/>
      <c r="K39" s="220"/>
      <c r="L39" s="220"/>
      <c r="M39" s="220"/>
      <c r="O39" s="220"/>
      <c r="P39" s="153"/>
      <c r="Q39" s="221"/>
      <c r="R39" s="221"/>
      <c r="S39" s="313"/>
      <c r="T39" s="313"/>
      <c r="U39" s="316"/>
    </row>
    <row r="40" spans="1:23" x14ac:dyDescent="0.2">
      <c r="A40" s="121"/>
      <c r="P40" s="153"/>
    </row>
    <row r="41" spans="1:23" x14ac:dyDescent="0.2">
      <c r="A41" s="121"/>
      <c r="P41" s="153"/>
    </row>
    <row r="42" spans="1:23" x14ac:dyDescent="0.2">
      <c r="A42" s="121"/>
      <c r="P42" s="153"/>
    </row>
    <row r="43" spans="1:23" x14ac:dyDescent="0.2">
      <c r="P43" s="153"/>
    </row>
    <row r="44" spans="1:23" x14ac:dyDescent="0.2">
      <c r="P44" s="153"/>
    </row>
    <row r="45" spans="1:23" x14ac:dyDescent="0.2">
      <c r="P45" s="153"/>
    </row>
    <row r="46" spans="1:23" x14ac:dyDescent="0.2">
      <c r="P46" s="153"/>
    </row>
    <row r="47" spans="1:23" x14ac:dyDescent="0.2">
      <c r="P47" s="153"/>
    </row>
    <row r="48" spans="1:23" x14ac:dyDescent="0.2">
      <c r="P48" s="153"/>
    </row>
    <row r="49" spans="16:16" x14ac:dyDescent="0.2">
      <c r="P49" s="153"/>
    </row>
    <row r="50" spans="16:16" x14ac:dyDescent="0.2">
      <c r="P50" s="153"/>
    </row>
    <row r="51" spans="16:16" x14ac:dyDescent="0.2">
      <c r="P51" s="153"/>
    </row>
    <row r="52" spans="16:16" x14ac:dyDescent="0.2">
      <c r="P52" s="153"/>
    </row>
    <row r="53" spans="16:16" x14ac:dyDescent="0.2">
      <c r="P53" s="153"/>
    </row>
    <row r="54" spans="16:16" x14ac:dyDescent="0.2">
      <c r="P54" s="153"/>
    </row>
    <row r="55" spans="16:16" x14ac:dyDescent="0.2">
      <c r="P55" s="153"/>
    </row>
    <row r="56" spans="16:16" x14ac:dyDescent="0.2">
      <c r="P56" s="153"/>
    </row>
    <row r="57" spans="16:16" x14ac:dyDescent="0.2">
      <c r="P57" s="153"/>
    </row>
    <row r="58" spans="16:16" x14ac:dyDescent="0.2">
      <c r="P58" s="153"/>
    </row>
    <row r="59" spans="16:16" x14ac:dyDescent="0.2">
      <c r="P59" s="153"/>
    </row>
  </sheetData>
  <autoFilter ref="A9:U38" xr:uid="{00000000-0009-0000-0000-000002000000}"/>
  <mergeCells count="25">
    <mergeCell ref="A38:D38"/>
    <mergeCell ref="U7:U9"/>
    <mergeCell ref="A10:U10"/>
    <mergeCell ref="A23:U23"/>
    <mergeCell ref="A32:U32"/>
    <mergeCell ref="A34:U34"/>
    <mergeCell ref="Q7:Q9"/>
    <mergeCell ref="P7:P9"/>
    <mergeCell ref="A7:A9"/>
    <mergeCell ref="E7:E9"/>
    <mergeCell ref="C7:C9"/>
    <mergeCell ref="B7:B9"/>
    <mergeCell ref="D7:D9"/>
    <mergeCell ref="R8:R9"/>
    <mergeCell ref="S8:S9"/>
    <mergeCell ref="T8:T9"/>
    <mergeCell ref="F7:O7"/>
    <mergeCell ref="F8:F9"/>
    <mergeCell ref="G8:H8"/>
    <mergeCell ref="I8:I9"/>
    <mergeCell ref="J8:J9"/>
    <mergeCell ref="L8:L9"/>
    <mergeCell ref="M8:N8"/>
    <mergeCell ref="O8:O9"/>
    <mergeCell ref="K8:K9"/>
  </mergeCells>
  <pageMargins left="0.23622047244094491" right="0.23622047244094491" top="0.74803149606299213" bottom="0.74803149606299213" header="0.31496062992125984" footer="0.31496062992125984"/>
  <pageSetup paperSize="9" scale="76" fitToHeight="0" orientation="landscape" r:id="rId1"/>
  <headerFooter>
    <oddHeader>&amp;C
Jelgavas valstspilsētas un Jelgavas novada attīstības programma 2023–2029
Jelgavas valstspilsētas pašvaldības investīciju plāns</oddHeader>
    <oddFooter>&amp;C&amp;P</oddFooter>
  </headerFooter>
  <rowBreaks count="2" manualBreakCount="2">
    <brk id="21" max="20" man="1"/>
    <brk id="31" max="20"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A2:X57"/>
  <sheetViews>
    <sheetView zoomScaleNormal="100" zoomScaleSheetLayoutView="100" workbookViewId="0">
      <pane ySplit="6" topLeftCell="A25" activePane="bottomLeft" state="frozen"/>
      <selection pane="bottomLeft" activeCell="C22" sqref="C22"/>
    </sheetView>
  </sheetViews>
  <sheetFormatPr defaultColWidth="9.140625" defaultRowHeight="12.75" x14ac:dyDescent="0.2"/>
  <cols>
    <col min="1" max="1" width="7.85546875" style="122" customWidth="1"/>
    <col min="2" max="2" width="32.140625" style="121" customWidth="1"/>
    <col min="3" max="4" width="15.7109375" style="120" customWidth="1"/>
    <col min="5" max="5" width="14" style="120" hidden="1" customWidth="1"/>
    <col min="6" max="6" width="15.7109375" style="123" customWidth="1"/>
    <col min="7" max="9" width="14.28515625" style="123" hidden="1" customWidth="1"/>
    <col min="10" max="11" width="14" style="120" hidden="1" customWidth="1"/>
    <col min="12" max="12" width="17.140625" style="124" hidden="1" customWidth="1"/>
    <col min="13" max="13" width="18.85546875" style="125" hidden="1" customWidth="1"/>
    <col min="14" max="14" width="16.42578125" style="121" hidden="1" customWidth="1"/>
    <col min="15" max="15" width="19.28515625" style="120" hidden="1" customWidth="1"/>
    <col min="16" max="16" width="58.7109375" style="129" customWidth="1"/>
    <col min="17" max="17" width="20.85546875" style="136" hidden="1" customWidth="1"/>
    <col min="18" max="18" width="15.28515625" style="136" customWidth="1"/>
    <col min="19" max="19" width="15.7109375" style="323" customWidth="1"/>
    <col min="20" max="20" width="15.5703125" style="323" customWidth="1"/>
    <col min="21" max="21" width="14.28515625" style="314" customWidth="1"/>
    <col min="22" max="16384" width="9.140625" style="139"/>
  </cols>
  <sheetData>
    <row r="2" spans="1:22" s="277" customFormat="1" ht="21.75" x14ac:dyDescent="0.3">
      <c r="A2" s="266" t="s">
        <v>745</v>
      </c>
      <c r="B2" s="270"/>
      <c r="C2" s="269"/>
      <c r="D2" s="269"/>
      <c r="E2" s="271"/>
      <c r="F2" s="269"/>
      <c r="G2" s="272"/>
      <c r="H2" s="269"/>
      <c r="I2" s="269"/>
      <c r="J2" s="269"/>
      <c r="K2" s="269"/>
      <c r="L2" s="273"/>
      <c r="M2" s="273"/>
      <c r="N2" s="274"/>
      <c r="O2" s="270"/>
      <c r="P2" s="275"/>
      <c r="Q2" s="275"/>
      <c r="R2" s="275"/>
      <c r="S2" s="318"/>
      <c r="T2" s="318"/>
      <c r="U2" s="324"/>
      <c r="V2" s="276"/>
    </row>
    <row r="3" spans="1:22" ht="12.75" customHeight="1" x14ac:dyDescent="0.2">
      <c r="A3" s="127"/>
      <c r="B3" s="127"/>
      <c r="C3" s="127"/>
      <c r="D3" s="127"/>
      <c r="E3" s="128"/>
      <c r="F3" s="128"/>
      <c r="G3" s="128"/>
      <c r="H3" s="128"/>
      <c r="I3" s="128"/>
      <c r="J3" s="128"/>
      <c r="K3" s="128"/>
      <c r="L3" s="128"/>
      <c r="M3" s="128"/>
      <c r="N3" s="128"/>
      <c r="O3" s="128"/>
      <c r="P3" s="127"/>
      <c r="Q3" s="128"/>
      <c r="R3" s="128"/>
      <c r="S3" s="319"/>
      <c r="T3" s="319"/>
      <c r="U3" s="319"/>
    </row>
    <row r="4" spans="1:22" ht="20.100000000000001" hidden="1" customHeight="1" x14ac:dyDescent="0.2">
      <c r="A4" s="374" t="s">
        <v>10</v>
      </c>
      <c r="B4" s="373" t="s">
        <v>36</v>
      </c>
      <c r="C4" s="373" t="s">
        <v>11</v>
      </c>
      <c r="D4" s="384" t="s">
        <v>949</v>
      </c>
      <c r="E4" s="373" t="s">
        <v>364</v>
      </c>
      <c r="F4" s="373" t="s">
        <v>796</v>
      </c>
      <c r="G4" s="373"/>
      <c r="H4" s="373"/>
      <c r="I4" s="373"/>
      <c r="J4" s="373"/>
      <c r="K4" s="373"/>
      <c r="L4" s="373"/>
      <c r="M4" s="373"/>
      <c r="N4" s="373"/>
      <c r="O4" s="373"/>
      <c r="P4" s="374" t="s">
        <v>368</v>
      </c>
      <c r="Q4" s="381" t="s">
        <v>505</v>
      </c>
      <c r="R4" s="303"/>
      <c r="S4" s="311"/>
      <c r="T4" s="311"/>
      <c r="U4" s="379" t="s">
        <v>956</v>
      </c>
    </row>
    <row r="5" spans="1:22" ht="38.25" customHeight="1" x14ac:dyDescent="0.2">
      <c r="A5" s="374"/>
      <c r="B5" s="373"/>
      <c r="C5" s="373"/>
      <c r="D5" s="385"/>
      <c r="E5" s="373"/>
      <c r="F5" s="374" t="s">
        <v>797</v>
      </c>
      <c r="G5" s="374" t="s">
        <v>804</v>
      </c>
      <c r="H5" s="374"/>
      <c r="I5" s="373" t="s">
        <v>802</v>
      </c>
      <c r="J5" s="374" t="s">
        <v>803</v>
      </c>
      <c r="K5" s="375" t="s">
        <v>810</v>
      </c>
      <c r="L5" s="373" t="s">
        <v>798</v>
      </c>
      <c r="M5" s="373" t="s">
        <v>799</v>
      </c>
      <c r="N5" s="373"/>
      <c r="O5" s="373" t="s">
        <v>800</v>
      </c>
      <c r="P5" s="374"/>
      <c r="Q5" s="382"/>
      <c r="R5" s="382" t="s">
        <v>363</v>
      </c>
      <c r="S5" s="388" t="s">
        <v>960</v>
      </c>
      <c r="T5" s="388" t="s">
        <v>955</v>
      </c>
      <c r="U5" s="379"/>
    </row>
    <row r="6" spans="1:22" s="130" customFormat="1" ht="61.5" customHeight="1" x14ac:dyDescent="0.25">
      <c r="A6" s="374"/>
      <c r="B6" s="373"/>
      <c r="C6" s="373"/>
      <c r="D6" s="386"/>
      <c r="E6" s="373"/>
      <c r="F6" s="374"/>
      <c r="G6" s="289" t="s">
        <v>805</v>
      </c>
      <c r="H6" s="289" t="s">
        <v>806</v>
      </c>
      <c r="I6" s="373"/>
      <c r="J6" s="374"/>
      <c r="K6" s="376"/>
      <c r="L6" s="373"/>
      <c r="M6" s="119" t="s">
        <v>506</v>
      </c>
      <c r="N6" s="119" t="s">
        <v>372</v>
      </c>
      <c r="O6" s="373"/>
      <c r="P6" s="374"/>
      <c r="Q6" s="383"/>
      <c r="R6" s="387"/>
      <c r="S6" s="389"/>
      <c r="T6" s="389"/>
      <c r="U6" s="379"/>
    </row>
    <row r="7" spans="1:22" ht="26.25" customHeight="1" x14ac:dyDescent="0.2">
      <c r="A7" s="390" t="s">
        <v>886</v>
      </c>
      <c r="B7" s="391"/>
      <c r="C7" s="391"/>
      <c r="D7" s="391"/>
      <c r="E7" s="391"/>
      <c r="F7" s="391"/>
      <c r="G7" s="391"/>
      <c r="H7" s="391"/>
      <c r="I7" s="391"/>
      <c r="J7" s="391"/>
      <c r="K7" s="391"/>
      <c r="L7" s="391"/>
      <c r="M7" s="391"/>
      <c r="N7" s="391"/>
      <c r="O7" s="391"/>
      <c r="P7" s="391"/>
      <c r="Q7" s="391"/>
      <c r="R7" s="391"/>
      <c r="S7" s="391"/>
      <c r="T7" s="391"/>
      <c r="U7" s="392"/>
    </row>
    <row r="8" spans="1:22" ht="37.5" customHeight="1" x14ac:dyDescent="0.2">
      <c r="A8" s="142" t="s">
        <v>524</v>
      </c>
      <c r="B8" s="155" t="s">
        <v>736</v>
      </c>
      <c r="C8" s="142" t="s">
        <v>17</v>
      </c>
      <c r="D8" s="142" t="s">
        <v>957</v>
      </c>
      <c r="E8" s="142"/>
      <c r="F8" s="154">
        <v>450000</v>
      </c>
      <c r="G8" s="143"/>
      <c r="H8" s="143"/>
      <c r="I8" s="143"/>
      <c r="J8" s="142"/>
      <c r="K8" s="142"/>
      <c r="L8" s="147"/>
      <c r="M8" s="148"/>
      <c r="N8" s="149"/>
      <c r="O8" s="142"/>
      <c r="P8" s="156" t="s">
        <v>616</v>
      </c>
      <c r="Q8" s="151"/>
      <c r="R8" s="143" t="s">
        <v>615</v>
      </c>
      <c r="S8" s="320"/>
      <c r="T8" s="320"/>
      <c r="U8" s="321"/>
    </row>
    <row r="9" spans="1:22" ht="25.5" x14ac:dyDescent="0.2">
      <c r="A9" s="142" t="s">
        <v>987</v>
      </c>
      <c r="B9" s="150" t="s">
        <v>392</v>
      </c>
      <c r="C9" s="142" t="s">
        <v>17</v>
      </c>
      <c r="D9" s="142" t="s">
        <v>957</v>
      </c>
      <c r="E9" s="145"/>
      <c r="F9" s="154">
        <v>250000</v>
      </c>
      <c r="G9" s="154"/>
      <c r="H9" s="154"/>
      <c r="I9" s="154"/>
      <c r="J9" s="142"/>
      <c r="K9" s="142"/>
      <c r="L9" s="147"/>
      <c r="M9" s="148"/>
      <c r="N9" s="149"/>
      <c r="O9" s="142"/>
      <c r="P9" s="150" t="s">
        <v>811</v>
      </c>
      <c r="Q9" s="151"/>
      <c r="R9" s="143" t="s">
        <v>18</v>
      </c>
      <c r="S9" s="320"/>
      <c r="T9" s="320"/>
      <c r="U9" s="321"/>
    </row>
    <row r="10" spans="1:22" ht="30" customHeight="1" x14ac:dyDescent="0.2">
      <c r="A10" s="142" t="s">
        <v>988</v>
      </c>
      <c r="B10" s="150" t="s">
        <v>845</v>
      </c>
      <c r="C10" s="142" t="s">
        <v>17</v>
      </c>
      <c r="D10" s="142" t="s">
        <v>957</v>
      </c>
      <c r="E10" s="145"/>
      <c r="F10" s="154">
        <v>200000</v>
      </c>
      <c r="G10" s="154"/>
      <c r="H10" s="154"/>
      <c r="I10" s="154"/>
      <c r="J10" s="142"/>
      <c r="K10" s="142"/>
      <c r="L10" s="147"/>
      <c r="M10" s="148"/>
      <c r="N10" s="149"/>
      <c r="O10" s="142"/>
      <c r="P10" s="150" t="s">
        <v>746</v>
      </c>
      <c r="Q10" s="151"/>
      <c r="R10" s="143" t="s">
        <v>18</v>
      </c>
      <c r="S10" s="320"/>
      <c r="T10" s="320"/>
      <c r="U10" s="321"/>
    </row>
    <row r="11" spans="1:22" ht="59.25" customHeight="1" x14ac:dyDescent="0.2">
      <c r="A11" s="142" t="s">
        <v>989</v>
      </c>
      <c r="B11" s="155" t="s">
        <v>393</v>
      </c>
      <c r="C11" s="142" t="s">
        <v>17</v>
      </c>
      <c r="D11" s="142" t="s">
        <v>957</v>
      </c>
      <c r="E11" s="145"/>
      <c r="F11" s="154">
        <f>450000+290000</f>
        <v>740000</v>
      </c>
      <c r="G11" s="154"/>
      <c r="H11" s="154"/>
      <c r="I11" s="154"/>
      <c r="J11" s="142"/>
      <c r="K11" s="142"/>
      <c r="L11" s="147"/>
      <c r="M11" s="148"/>
      <c r="N11" s="149"/>
      <c r="O11" s="142"/>
      <c r="P11" s="150" t="s">
        <v>714</v>
      </c>
      <c r="Q11" s="151"/>
      <c r="R11" s="143" t="s">
        <v>18</v>
      </c>
      <c r="S11" s="320"/>
      <c r="T11" s="320"/>
      <c r="U11" s="321"/>
    </row>
    <row r="12" spans="1:22" ht="45" customHeight="1" x14ac:dyDescent="0.2">
      <c r="A12" s="142" t="s">
        <v>990</v>
      </c>
      <c r="B12" s="155" t="s">
        <v>634</v>
      </c>
      <c r="C12" s="142" t="s">
        <v>17</v>
      </c>
      <c r="D12" s="142" t="s">
        <v>957</v>
      </c>
      <c r="E12" s="145"/>
      <c r="F12" s="154">
        <v>510000</v>
      </c>
      <c r="G12" s="154"/>
      <c r="H12" s="154"/>
      <c r="I12" s="154"/>
      <c r="J12" s="142"/>
      <c r="K12" s="142"/>
      <c r="L12" s="147"/>
      <c r="M12" s="148"/>
      <c r="N12" s="149"/>
      <c r="O12" s="142"/>
      <c r="P12" s="150" t="s">
        <v>680</v>
      </c>
      <c r="Q12" s="151"/>
      <c r="R12" s="143" t="s">
        <v>650</v>
      </c>
      <c r="S12" s="320"/>
      <c r="T12" s="320"/>
      <c r="U12" s="321"/>
    </row>
    <row r="13" spans="1:22" ht="69" customHeight="1" x14ac:dyDescent="0.2">
      <c r="A13" s="142" t="s">
        <v>991</v>
      </c>
      <c r="B13" s="155" t="s">
        <v>887</v>
      </c>
      <c r="C13" s="142" t="s">
        <v>17</v>
      </c>
      <c r="D13" s="142" t="s">
        <v>957</v>
      </c>
      <c r="E13" s="145"/>
      <c r="F13" s="154">
        <v>2393237</v>
      </c>
      <c r="G13" s="154"/>
      <c r="H13" s="154"/>
      <c r="I13" s="154">
        <v>1977882</v>
      </c>
      <c r="J13" s="154">
        <v>415355</v>
      </c>
      <c r="K13" s="142"/>
      <c r="L13" s="147"/>
      <c r="M13" s="148"/>
      <c r="N13" s="149"/>
      <c r="O13" s="142"/>
      <c r="P13" s="155" t="s">
        <v>778</v>
      </c>
      <c r="Q13" s="151"/>
      <c r="R13" s="143" t="s">
        <v>653</v>
      </c>
      <c r="S13" s="320"/>
      <c r="T13" s="320"/>
      <c r="U13" s="321"/>
    </row>
    <row r="14" spans="1:22" ht="53.25" customHeight="1" x14ac:dyDescent="0.2">
      <c r="A14" s="142" t="s">
        <v>992</v>
      </c>
      <c r="B14" s="155" t="s">
        <v>394</v>
      </c>
      <c r="C14" s="142" t="s">
        <v>17</v>
      </c>
      <c r="D14" s="142" t="s">
        <v>957</v>
      </c>
      <c r="E14" s="145"/>
      <c r="F14" s="154">
        <v>11450000</v>
      </c>
      <c r="G14" s="154"/>
      <c r="H14" s="154"/>
      <c r="I14" s="154"/>
      <c r="J14" s="142"/>
      <c r="K14" s="142"/>
      <c r="L14" s="147"/>
      <c r="M14" s="148"/>
      <c r="N14" s="149"/>
      <c r="O14" s="142"/>
      <c r="P14" s="150" t="s">
        <v>681</v>
      </c>
      <c r="Q14" s="151"/>
      <c r="R14" s="143" t="s">
        <v>615</v>
      </c>
      <c r="S14" s="320"/>
      <c r="T14" s="320"/>
      <c r="U14" s="321"/>
    </row>
    <row r="15" spans="1:22" ht="93.75" customHeight="1" x14ac:dyDescent="0.2">
      <c r="A15" s="142" t="s">
        <v>993</v>
      </c>
      <c r="B15" s="155" t="s">
        <v>652</v>
      </c>
      <c r="C15" s="142" t="s">
        <v>622</v>
      </c>
      <c r="D15" s="142" t="s">
        <v>957</v>
      </c>
      <c r="E15" s="145"/>
      <c r="F15" s="154">
        <f>121000+100000</f>
        <v>221000</v>
      </c>
      <c r="G15" s="154"/>
      <c r="H15" s="154"/>
      <c r="I15" s="154"/>
      <c r="J15" s="142"/>
      <c r="K15" s="142"/>
      <c r="L15" s="147"/>
      <c r="M15" s="148"/>
      <c r="N15" s="149"/>
      <c r="O15" s="142"/>
      <c r="P15" s="155" t="s">
        <v>651</v>
      </c>
      <c r="Q15" s="151"/>
      <c r="R15" s="143" t="s">
        <v>615</v>
      </c>
      <c r="S15" s="321">
        <f>F15/18/9/2</f>
        <v>682.09876543209873</v>
      </c>
      <c r="T15" s="320"/>
      <c r="U15" s="321">
        <f>F15/18/9/2</f>
        <v>682.09876543209873</v>
      </c>
    </row>
    <row r="16" spans="1:22" s="130" customFormat="1" ht="21.75" customHeight="1" x14ac:dyDescent="0.25">
      <c r="A16" s="390" t="s">
        <v>885</v>
      </c>
      <c r="B16" s="391"/>
      <c r="C16" s="391"/>
      <c r="D16" s="391"/>
      <c r="E16" s="391"/>
      <c r="F16" s="391"/>
      <c r="G16" s="391"/>
      <c r="H16" s="391"/>
      <c r="I16" s="391"/>
      <c r="J16" s="391"/>
      <c r="K16" s="391"/>
      <c r="L16" s="391"/>
      <c r="M16" s="391"/>
      <c r="N16" s="391"/>
      <c r="O16" s="391"/>
      <c r="P16" s="391"/>
      <c r="Q16" s="391"/>
      <c r="R16" s="391"/>
      <c r="S16" s="391"/>
      <c r="T16" s="391"/>
      <c r="U16" s="392"/>
    </row>
    <row r="17" spans="1:24" s="130" customFormat="1" ht="63.75" x14ac:dyDescent="0.2">
      <c r="A17" s="142" t="s">
        <v>525</v>
      </c>
      <c r="B17" s="155" t="s">
        <v>779</v>
      </c>
      <c r="C17" s="142" t="s">
        <v>626</v>
      </c>
      <c r="D17" s="142" t="s">
        <v>957</v>
      </c>
      <c r="E17" s="145"/>
      <c r="F17" s="154">
        <v>4000000</v>
      </c>
      <c r="G17" s="154"/>
      <c r="H17" s="154"/>
      <c r="I17" s="154"/>
      <c r="J17" s="142"/>
      <c r="K17" s="142"/>
      <c r="L17" s="147"/>
      <c r="M17" s="148"/>
      <c r="N17" s="149"/>
      <c r="O17" s="142"/>
      <c r="P17" s="155" t="s">
        <v>614</v>
      </c>
      <c r="Q17" s="151"/>
      <c r="R17" s="143" t="s">
        <v>615</v>
      </c>
      <c r="S17" s="321">
        <f>F17/12</f>
        <v>333333.33333333331</v>
      </c>
      <c r="T17" s="320"/>
      <c r="U17" s="321">
        <f>F17/6/2</f>
        <v>333333.33333333331</v>
      </c>
    </row>
    <row r="18" spans="1:24" s="130" customFormat="1" ht="38.25" x14ac:dyDescent="0.2">
      <c r="A18" s="142" t="s">
        <v>526</v>
      </c>
      <c r="B18" s="150" t="s">
        <v>676</v>
      </c>
      <c r="C18" s="142"/>
      <c r="D18" s="142"/>
      <c r="E18" s="145"/>
      <c r="F18" s="154">
        <v>4000000</v>
      </c>
      <c r="G18" s="154"/>
      <c r="H18" s="154"/>
      <c r="I18" s="154"/>
      <c r="J18" s="142"/>
      <c r="K18" s="142"/>
      <c r="L18" s="147"/>
      <c r="M18" s="148"/>
      <c r="N18" s="149"/>
      <c r="O18" s="142"/>
      <c r="P18" s="150" t="s">
        <v>1011</v>
      </c>
      <c r="Q18" s="151"/>
      <c r="R18" s="143"/>
      <c r="S18" s="321"/>
      <c r="T18" s="320"/>
      <c r="U18" s="321"/>
    </row>
    <row r="19" spans="1:24" s="130" customFormat="1" ht="38.25" x14ac:dyDescent="0.2">
      <c r="A19" s="142" t="s">
        <v>527</v>
      </c>
      <c r="B19" s="150" t="s">
        <v>986</v>
      </c>
      <c r="C19" s="142"/>
      <c r="D19" s="142"/>
      <c r="E19" s="145"/>
      <c r="F19" s="154">
        <v>221418</v>
      </c>
      <c r="G19" s="154"/>
      <c r="H19" s="154"/>
      <c r="I19" s="154"/>
      <c r="J19" s="142"/>
      <c r="K19" s="142"/>
      <c r="L19" s="147"/>
      <c r="M19" s="148"/>
      <c r="N19" s="149"/>
      <c r="O19" s="142"/>
      <c r="P19" s="150" t="s">
        <v>1012</v>
      </c>
      <c r="Q19" s="151"/>
      <c r="R19" s="143"/>
      <c r="S19" s="321"/>
      <c r="T19" s="320"/>
      <c r="U19" s="321"/>
    </row>
    <row r="20" spans="1:24" ht="26.25" customHeight="1" x14ac:dyDescent="0.2">
      <c r="A20" s="142" t="s">
        <v>850</v>
      </c>
      <c r="B20" s="155" t="s">
        <v>396</v>
      </c>
      <c r="C20" s="142" t="s">
        <v>17</v>
      </c>
      <c r="D20" s="142" t="s">
        <v>957</v>
      </c>
      <c r="E20" s="145"/>
      <c r="F20" s="154">
        <v>100000</v>
      </c>
      <c r="G20" s="154"/>
      <c r="H20" s="154"/>
      <c r="I20" s="154"/>
      <c r="J20" s="142"/>
      <c r="K20" s="142"/>
      <c r="L20" s="147"/>
      <c r="M20" s="148"/>
      <c r="N20" s="149"/>
      <c r="O20" s="142"/>
      <c r="P20" s="155" t="s">
        <v>674</v>
      </c>
      <c r="Q20" s="151"/>
      <c r="R20" s="143" t="s">
        <v>615</v>
      </c>
      <c r="S20" s="320"/>
      <c r="T20" s="320"/>
      <c r="U20" s="321"/>
      <c r="V20" s="220"/>
      <c r="W20" s="120"/>
      <c r="X20" s="122"/>
    </row>
    <row r="21" spans="1:24" ht="51" x14ac:dyDescent="0.2">
      <c r="A21" s="142" t="s">
        <v>528</v>
      </c>
      <c r="B21" s="155" t="s">
        <v>397</v>
      </c>
      <c r="C21" s="142" t="s">
        <v>17</v>
      </c>
      <c r="D21" s="142" t="s">
        <v>957</v>
      </c>
      <c r="E21" s="145"/>
      <c r="F21" s="154">
        <v>50000</v>
      </c>
      <c r="G21" s="154"/>
      <c r="H21" s="154"/>
      <c r="I21" s="154"/>
      <c r="J21" s="142"/>
      <c r="K21" s="142"/>
      <c r="L21" s="147"/>
      <c r="M21" s="148"/>
      <c r="N21" s="149"/>
      <c r="O21" s="142"/>
      <c r="P21" s="155" t="s">
        <v>780</v>
      </c>
      <c r="Q21" s="151"/>
      <c r="R21" s="143" t="s">
        <v>615</v>
      </c>
      <c r="S21" s="320"/>
      <c r="T21" s="320"/>
      <c r="U21" s="321"/>
    </row>
    <row r="22" spans="1:24" ht="107.25" customHeight="1" x14ac:dyDescent="0.2">
      <c r="A22" s="142" t="s">
        <v>529</v>
      </c>
      <c r="B22" s="155" t="s">
        <v>398</v>
      </c>
      <c r="C22" s="142" t="s">
        <v>17</v>
      </c>
      <c r="D22" s="142" t="s">
        <v>957</v>
      </c>
      <c r="E22" s="145"/>
      <c r="F22" s="154">
        <v>50000</v>
      </c>
      <c r="G22" s="154">
        <v>7500</v>
      </c>
      <c r="H22" s="154"/>
      <c r="I22" s="154">
        <v>42500</v>
      </c>
      <c r="J22" s="142"/>
      <c r="K22" s="142"/>
      <c r="L22" s="147"/>
      <c r="M22" s="148"/>
      <c r="N22" s="149"/>
      <c r="O22" s="142"/>
      <c r="P22" s="150" t="s">
        <v>645</v>
      </c>
      <c r="Q22" s="151"/>
      <c r="R22" s="143" t="s">
        <v>615</v>
      </c>
      <c r="S22" s="320"/>
      <c r="T22" s="320"/>
      <c r="U22" s="321"/>
    </row>
    <row r="23" spans="1:24" ht="55.5" customHeight="1" x14ac:dyDescent="0.2">
      <c r="A23" s="142" t="s">
        <v>661</v>
      </c>
      <c r="B23" s="155" t="s">
        <v>649</v>
      </c>
      <c r="C23" s="142" t="s">
        <v>17</v>
      </c>
      <c r="D23" s="142" t="s">
        <v>957</v>
      </c>
      <c r="E23" s="145"/>
      <c r="F23" s="154">
        <v>200000</v>
      </c>
      <c r="G23" s="154"/>
      <c r="H23" s="154"/>
      <c r="I23" s="154"/>
      <c r="J23" s="142"/>
      <c r="K23" s="142"/>
      <c r="L23" s="147"/>
      <c r="M23" s="148"/>
      <c r="N23" s="149"/>
      <c r="O23" s="142"/>
      <c r="P23" s="150" t="s">
        <v>781</v>
      </c>
      <c r="Q23" s="151"/>
      <c r="R23" s="143" t="s">
        <v>615</v>
      </c>
      <c r="S23" s="320"/>
      <c r="T23" s="320"/>
      <c r="U23" s="321"/>
    </row>
    <row r="24" spans="1:24" ht="38.25" x14ac:dyDescent="0.2">
      <c r="A24" s="142" t="s">
        <v>994</v>
      </c>
      <c r="B24" s="155" t="s">
        <v>399</v>
      </c>
      <c r="C24" s="142" t="s">
        <v>17</v>
      </c>
      <c r="D24" s="142" t="s">
        <v>957</v>
      </c>
      <c r="E24" s="145"/>
      <c r="F24" s="154">
        <v>150000</v>
      </c>
      <c r="G24" s="154"/>
      <c r="H24" s="154"/>
      <c r="I24" s="154"/>
      <c r="J24" s="142"/>
      <c r="K24" s="142"/>
      <c r="L24" s="147"/>
      <c r="M24" s="148"/>
      <c r="N24" s="149"/>
      <c r="O24" s="142"/>
      <c r="P24" s="150" t="s">
        <v>646</v>
      </c>
      <c r="Q24" s="151"/>
      <c r="R24" s="143" t="s">
        <v>764</v>
      </c>
      <c r="S24" s="320"/>
      <c r="T24" s="320"/>
      <c r="U24" s="321"/>
    </row>
    <row r="25" spans="1:24" ht="83.25" customHeight="1" x14ac:dyDescent="0.2">
      <c r="A25" s="142" t="s">
        <v>995</v>
      </c>
      <c r="B25" s="155" t="s">
        <v>844</v>
      </c>
      <c r="C25" s="142" t="s">
        <v>626</v>
      </c>
      <c r="D25" s="142" t="s">
        <v>957</v>
      </c>
      <c r="E25" s="145"/>
      <c r="F25" s="154">
        <v>4387400</v>
      </c>
      <c r="G25" s="154"/>
      <c r="H25" s="154"/>
      <c r="I25" s="154"/>
      <c r="J25" s="154"/>
      <c r="K25" s="154"/>
      <c r="L25" s="292">
        <v>3044980.34</v>
      </c>
      <c r="M25" s="154"/>
      <c r="N25" s="154"/>
      <c r="O25" s="154"/>
      <c r="P25" s="155" t="s">
        <v>1013</v>
      </c>
      <c r="Q25" s="151"/>
      <c r="R25" s="143" t="s">
        <v>395</v>
      </c>
      <c r="S25" s="321">
        <f>F25/12</f>
        <v>365616.66666666669</v>
      </c>
      <c r="T25" s="320"/>
      <c r="U25" s="321">
        <f>F25/6/2</f>
        <v>365616.66666666669</v>
      </c>
    </row>
    <row r="26" spans="1:24" ht="40.5" customHeight="1" x14ac:dyDescent="0.2">
      <c r="A26" s="377" t="s">
        <v>402</v>
      </c>
      <c r="B26" s="378"/>
      <c r="C26" s="378"/>
      <c r="D26" s="378"/>
      <c r="E26" s="142"/>
      <c r="F26" s="268">
        <f>F8+F9+F10+F11+F12+F13+F14+F15+F17+F18+F19+F20+F21+F22+F23+F24+F25</f>
        <v>29373055</v>
      </c>
      <c r="G26" s="143"/>
      <c r="H26" s="143"/>
      <c r="I26" s="143"/>
      <c r="J26" s="142"/>
      <c r="K26" s="142"/>
      <c r="L26" s="147"/>
      <c r="M26" s="148"/>
      <c r="N26" s="149"/>
      <c r="O26" s="142"/>
      <c r="P26" s="158"/>
      <c r="Q26" s="151"/>
      <c r="R26" s="151"/>
      <c r="S26" s="320">
        <f>S15+S17+S25</f>
        <v>699632.09876543214</v>
      </c>
      <c r="T26" s="320"/>
      <c r="U26" s="320">
        <f>U15+U17+U25</f>
        <v>699632.09876543214</v>
      </c>
    </row>
    <row r="27" spans="1:24" x14ac:dyDescent="0.2">
      <c r="A27" s="121"/>
      <c r="J27" s="121"/>
      <c r="K27" s="121"/>
      <c r="L27" s="135"/>
      <c r="M27" s="135"/>
      <c r="O27" s="135"/>
      <c r="Q27" s="135"/>
      <c r="R27" s="135"/>
      <c r="S27" s="322"/>
      <c r="T27" s="322"/>
      <c r="U27" s="322"/>
    </row>
    <row r="28" spans="1:24" x14ac:dyDescent="0.2">
      <c r="A28" s="121"/>
      <c r="J28" s="121"/>
      <c r="K28" s="121"/>
      <c r="L28" s="135"/>
      <c r="M28" s="135"/>
      <c r="O28" s="135"/>
      <c r="Q28" s="135"/>
      <c r="R28" s="135"/>
      <c r="S28" s="322"/>
      <c r="T28" s="322"/>
      <c r="U28" s="322"/>
    </row>
    <row r="29" spans="1:24" x14ac:dyDescent="0.2">
      <c r="A29" s="121"/>
      <c r="J29" s="121"/>
      <c r="K29" s="121"/>
      <c r="L29" s="135"/>
      <c r="M29" s="135"/>
      <c r="O29" s="135"/>
      <c r="Q29" s="135"/>
      <c r="R29" s="135"/>
      <c r="S29" s="322"/>
      <c r="T29" s="322"/>
      <c r="U29" s="322"/>
    </row>
    <row r="30" spans="1:24" x14ac:dyDescent="0.2">
      <c r="A30" s="121"/>
      <c r="J30" s="121"/>
      <c r="K30" s="121"/>
      <c r="L30" s="135"/>
      <c r="M30" s="135"/>
      <c r="O30" s="135"/>
      <c r="Q30" s="135"/>
      <c r="R30" s="135"/>
      <c r="S30" s="322"/>
      <c r="T30" s="322"/>
      <c r="U30" s="322"/>
    </row>
    <row r="31" spans="1:24" x14ac:dyDescent="0.2">
      <c r="A31" s="121"/>
      <c r="J31" s="121"/>
      <c r="K31" s="121"/>
      <c r="L31" s="135"/>
      <c r="M31" s="135"/>
      <c r="O31" s="135"/>
      <c r="Q31" s="135"/>
      <c r="R31" s="135"/>
      <c r="S31" s="322"/>
      <c r="T31" s="322"/>
      <c r="U31" s="322"/>
    </row>
    <row r="32" spans="1:24" x14ac:dyDescent="0.2">
      <c r="A32" s="121"/>
      <c r="J32" s="121"/>
      <c r="K32" s="121"/>
      <c r="L32" s="135"/>
      <c r="M32" s="135"/>
      <c r="O32" s="135"/>
      <c r="Q32" s="135"/>
      <c r="R32" s="135"/>
      <c r="S32" s="322"/>
      <c r="T32" s="322"/>
      <c r="U32" s="322"/>
    </row>
    <row r="33" spans="1:21" x14ac:dyDescent="0.2">
      <c r="A33" s="121"/>
      <c r="J33" s="121"/>
      <c r="K33" s="121"/>
      <c r="L33" s="135"/>
      <c r="M33" s="135"/>
      <c r="O33" s="135"/>
      <c r="Q33" s="135"/>
      <c r="R33" s="135"/>
      <c r="S33" s="322"/>
      <c r="T33" s="322"/>
      <c r="U33" s="322"/>
    </row>
    <row r="34" spans="1:21" x14ac:dyDescent="0.2">
      <c r="A34" s="121"/>
      <c r="J34" s="121"/>
      <c r="K34" s="121"/>
      <c r="L34" s="135"/>
      <c r="M34" s="135"/>
      <c r="O34" s="135"/>
      <c r="Q34" s="135"/>
      <c r="R34" s="135"/>
      <c r="S34" s="322"/>
      <c r="T34" s="322"/>
      <c r="U34" s="322"/>
    </row>
    <row r="35" spans="1:21" x14ac:dyDescent="0.2">
      <c r="A35" s="121"/>
      <c r="J35" s="121"/>
      <c r="K35" s="121"/>
      <c r="L35" s="135"/>
      <c r="M35" s="135"/>
      <c r="O35" s="135"/>
      <c r="Q35" s="135"/>
      <c r="R35" s="135"/>
      <c r="S35" s="322"/>
      <c r="T35" s="322"/>
      <c r="U35" s="322"/>
    </row>
    <row r="36" spans="1:21" x14ac:dyDescent="0.2">
      <c r="A36" s="121"/>
      <c r="J36" s="121"/>
      <c r="K36" s="121"/>
      <c r="L36" s="135"/>
      <c r="M36" s="135"/>
      <c r="O36" s="135"/>
      <c r="Q36" s="135"/>
      <c r="R36" s="135"/>
      <c r="S36" s="322"/>
      <c r="T36" s="322"/>
      <c r="U36" s="322"/>
    </row>
    <row r="37" spans="1:21" x14ac:dyDescent="0.2">
      <c r="A37" s="121"/>
      <c r="J37" s="121"/>
      <c r="K37" s="121"/>
      <c r="L37" s="135"/>
      <c r="M37" s="135"/>
      <c r="O37" s="135"/>
      <c r="Q37" s="135"/>
      <c r="R37" s="135"/>
      <c r="S37" s="322"/>
      <c r="T37" s="322"/>
      <c r="U37" s="322"/>
    </row>
    <row r="38" spans="1:21" x14ac:dyDescent="0.2">
      <c r="A38" s="121"/>
      <c r="J38" s="121"/>
      <c r="K38" s="121"/>
      <c r="L38" s="135"/>
      <c r="M38" s="135"/>
      <c r="O38" s="135"/>
      <c r="Q38" s="135"/>
      <c r="R38" s="135"/>
      <c r="S38" s="322"/>
      <c r="T38" s="322"/>
      <c r="U38" s="322"/>
    </row>
    <row r="39" spans="1:21" x14ac:dyDescent="0.2">
      <c r="A39" s="121"/>
      <c r="J39" s="121"/>
      <c r="K39" s="121"/>
      <c r="L39" s="135"/>
      <c r="M39" s="135"/>
      <c r="O39" s="135"/>
      <c r="Q39" s="135"/>
      <c r="R39" s="135"/>
      <c r="S39" s="322"/>
      <c r="T39" s="322"/>
      <c r="U39" s="322"/>
    </row>
    <row r="40" spans="1:21" x14ac:dyDescent="0.2">
      <c r="A40" s="121"/>
      <c r="J40" s="121"/>
      <c r="K40" s="121"/>
      <c r="L40" s="135"/>
      <c r="M40" s="135"/>
      <c r="O40" s="135"/>
      <c r="Q40" s="135"/>
      <c r="R40" s="135"/>
      <c r="S40" s="322"/>
      <c r="T40" s="322"/>
      <c r="U40" s="322"/>
    </row>
    <row r="41" spans="1:21" x14ac:dyDescent="0.2">
      <c r="A41" s="121"/>
      <c r="J41" s="121"/>
      <c r="K41" s="121"/>
      <c r="L41" s="135"/>
      <c r="M41" s="135"/>
      <c r="O41" s="135"/>
      <c r="Q41" s="135"/>
      <c r="R41" s="135"/>
      <c r="S41" s="322"/>
      <c r="T41" s="322"/>
      <c r="U41" s="322"/>
    </row>
    <row r="42" spans="1:21" x14ac:dyDescent="0.2">
      <c r="A42" s="121"/>
      <c r="J42" s="121"/>
      <c r="K42" s="121"/>
      <c r="L42" s="135"/>
      <c r="M42" s="135"/>
      <c r="O42" s="135"/>
      <c r="Q42" s="135"/>
      <c r="R42" s="135"/>
      <c r="S42" s="322"/>
      <c r="T42" s="322"/>
      <c r="U42" s="322"/>
    </row>
    <row r="43" spans="1:21" x14ac:dyDescent="0.2">
      <c r="A43" s="121"/>
      <c r="J43" s="121"/>
      <c r="K43" s="121"/>
      <c r="L43" s="135"/>
      <c r="M43" s="135"/>
      <c r="O43" s="135"/>
      <c r="Q43" s="135"/>
      <c r="R43" s="135"/>
      <c r="S43" s="322"/>
      <c r="T43" s="322"/>
      <c r="U43" s="322"/>
    </row>
    <row r="44" spans="1:21" x14ac:dyDescent="0.2">
      <c r="A44" s="121"/>
      <c r="J44" s="121"/>
      <c r="K44" s="121"/>
      <c r="L44" s="135"/>
      <c r="M44" s="135"/>
      <c r="O44" s="135"/>
      <c r="Q44" s="135"/>
      <c r="R44" s="135"/>
      <c r="S44" s="322"/>
      <c r="T44" s="322"/>
      <c r="U44" s="322"/>
    </row>
    <row r="45" spans="1:21" x14ac:dyDescent="0.2">
      <c r="A45" s="121"/>
      <c r="J45" s="121"/>
      <c r="K45" s="121"/>
      <c r="L45" s="135"/>
      <c r="M45" s="135"/>
      <c r="O45" s="135"/>
      <c r="Q45" s="135"/>
      <c r="R45" s="135"/>
      <c r="S45" s="322"/>
      <c r="T45" s="322"/>
      <c r="U45" s="322"/>
    </row>
    <row r="46" spans="1:21" x14ac:dyDescent="0.2">
      <c r="A46" s="121"/>
      <c r="J46" s="121"/>
      <c r="K46" s="121"/>
      <c r="L46" s="135"/>
      <c r="M46" s="135"/>
      <c r="O46" s="135"/>
      <c r="Q46" s="135"/>
      <c r="R46" s="135"/>
      <c r="S46" s="322"/>
      <c r="T46" s="322"/>
      <c r="U46" s="322"/>
    </row>
    <row r="47" spans="1:21" x14ac:dyDescent="0.2">
      <c r="A47" s="121"/>
      <c r="J47" s="121"/>
      <c r="K47" s="121"/>
      <c r="L47" s="135"/>
      <c r="M47" s="135"/>
      <c r="O47" s="135"/>
      <c r="Q47" s="135"/>
      <c r="R47" s="135"/>
      <c r="S47" s="322"/>
      <c r="T47" s="322"/>
      <c r="U47" s="322"/>
    </row>
    <row r="48" spans="1:21" x14ac:dyDescent="0.2">
      <c r="A48" s="121"/>
      <c r="J48" s="121"/>
      <c r="K48" s="121"/>
      <c r="L48" s="135"/>
      <c r="M48" s="135"/>
      <c r="O48" s="135"/>
      <c r="Q48" s="135"/>
      <c r="R48" s="135"/>
      <c r="S48" s="322"/>
      <c r="T48" s="322"/>
      <c r="U48" s="322"/>
    </row>
    <row r="49" spans="1:24" x14ac:dyDescent="0.2">
      <c r="A49" s="121"/>
      <c r="J49" s="121"/>
      <c r="K49" s="121"/>
      <c r="L49" s="135"/>
      <c r="M49" s="135"/>
      <c r="O49" s="135"/>
      <c r="Q49" s="135"/>
      <c r="R49" s="135"/>
      <c r="S49" s="322"/>
      <c r="T49" s="322"/>
      <c r="U49" s="322"/>
    </row>
    <row r="50" spans="1:24" x14ac:dyDescent="0.2">
      <c r="A50" s="121"/>
      <c r="J50" s="121"/>
      <c r="K50" s="121"/>
      <c r="L50" s="135"/>
      <c r="M50" s="135"/>
      <c r="O50" s="135"/>
      <c r="Q50" s="135"/>
      <c r="R50" s="135"/>
      <c r="S50" s="322"/>
      <c r="T50" s="322"/>
      <c r="U50" s="322"/>
    </row>
    <row r="51" spans="1:24" x14ac:dyDescent="0.2">
      <c r="A51" s="121"/>
      <c r="J51" s="121"/>
      <c r="K51" s="121"/>
      <c r="L51" s="135"/>
      <c r="M51" s="135"/>
      <c r="O51" s="135"/>
      <c r="Q51" s="135"/>
      <c r="R51" s="135"/>
      <c r="S51" s="322"/>
      <c r="T51" s="322"/>
      <c r="U51" s="322"/>
    </row>
    <row r="52" spans="1:24" x14ac:dyDescent="0.2">
      <c r="A52" s="121"/>
      <c r="J52" s="121"/>
      <c r="K52" s="121"/>
      <c r="L52" s="135"/>
      <c r="M52" s="135"/>
      <c r="O52" s="135"/>
      <c r="Q52" s="135"/>
      <c r="R52" s="135"/>
      <c r="S52" s="322"/>
      <c r="T52" s="322"/>
      <c r="U52" s="322"/>
    </row>
    <row r="53" spans="1:24" x14ac:dyDescent="0.2">
      <c r="A53" s="121"/>
      <c r="J53" s="121"/>
      <c r="K53" s="121"/>
      <c r="L53" s="135"/>
      <c r="M53" s="135"/>
      <c r="O53" s="135"/>
      <c r="Q53" s="135"/>
      <c r="R53" s="135"/>
      <c r="S53" s="322"/>
      <c r="T53" s="322"/>
      <c r="U53" s="322"/>
    </row>
    <row r="54" spans="1:24" s="121" customFormat="1" x14ac:dyDescent="0.2">
      <c r="C54" s="120"/>
      <c r="D54" s="120"/>
      <c r="E54" s="120"/>
      <c r="F54" s="123"/>
      <c r="G54" s="123"/>
      <c r="H54" s="123"/>
      <c r="I54" s="123"/>
      <c r="J54" s="120"/>
      <c r="K54" s="120"/>
      <c r="L54" s="124"/>
      <c r="M54" s="125"/>
      <c r="O54" s="120"/>
      <c r="P54" s="129"/>
      <c r="Q54" s="136"/>
      <c r="R54" s="136"/>
      <c r="S54" s="323"/>
      <c r="T54" s="323"/>
      <c r="U54" s="314"/>
      <c r="V54" s="139"/>
      <c r="W54" s="139"/>
      <c r="X54" s="139"/>
    </row>
    <row r="55" spans="1:24" s="121" customFormat="1" x14ac:dyDescent="0.2">
      <c r="C55" s="120"/>
      <c r="D55" s="120"/>
      <c r="E55" s="120"/>
      <c r="F55" s="123"/>
      <c r="G55" s="123"/>
      <c r="H55" s="123"/>
      <c r="I55" s="123"/>
      <c r="J55" s="120"/>
      <c r="K55" s="120"/>
      <c r="L55" s="124"/>
      <c r="M55" s="125"/>
      <c r="O55" s="120"/>
      <c r="P55" s="129"/>
      <c r="Q55" s="136"/>
      <c r="R55" s="136"/>
      <c r="S55" s="323"/>
      <c r="T55" s="323"/>
      <c r="U55" s="314"/>
      <c r="V55" s="139"/>
      <c r="W55" s="139"/>
      <c r="X55" s="139"/>
    </row>
    <row r="56" spans="1:24" s="121" customFormat="1" x14ac:dyDescent="0.2">
      <c r="C56" s="120"/>
      <c r="D56" s="120"/>
      <c r="E56" s="120"/>
      <c r="F56" s="123"/>
      <c r="G56" s="123"/>
      <c r="H56" s="123"/>
      <c r="I56" s="123"/>
      <c r="J56" s="120"/>
      <c r="K56" s="120"/>
      <c r="L56" s="124"/>
      <c r="M56" s="125"/>
      <c r="O56" s="120"/>
      <c r="P56" s="129"/>
      <c r="Q56" s="136"/>
      <c r="R56" s="136"/>
      <c r="S56" s="323"/>
      <c r="T56" s="323"/>
      <c r="U56" s="314"/>
      <c r="V56" s="139"/>
      <c r="W56" s="139"/>
      <c r="X56" s="139"/>
    </row>
    <row r="57" spans="1:24" s="121" customFormat="1" x14ac:dyDescent="0.2">
      <c r="C57" s="120"/>
      <c r="D57" s="120"/>
      <c r="E57" s="120"/>
      <c r="F57" s="123"/>
      <c r="G57" s="123"/>
      <c r="H57" s="123"/>
      <c r="I57" s="123"/>
      <c r="J57" s="120"/>
      <c r="K57" s="120"/>
      <c r="L57" s="124"/>
      <c r="M57" s="125"/>
      <c r="O57" s="120"/>
      <c r="P57" s="129"/>
      <c r="Q57" s="136"/>
      <c r="R57" s="136"/>
      <c r="S57" s="323"/>
      <c r="T57" s="323"/>
      <c r="U57" s="314"/>
      <c r="V57" s="139"/>
      <c r="W57" s="139"/>
      <c r="X57" s="139"/>
    </row>
  </sheetData>
  <autoFilter ref="A6:U6" xr:uid="{00000000-0009-0000-0000-000003000000}"/>
  <mergeCells count="23">
    <mergeCell ref="F5:F6"/>
    <mergeCell ref="G5:H5"/>
    <mergeCell ref="K5:K6"/>
    <mergeCell ref="L5:L6"/>
    <mergeCell ref="M5:N5"/>
    <mergeCell ref="I5:I6"/>
    <mergeCell ref="J5:J6"/>
    <mergeCell ref="T5:T6"/>
    <mergeCell ref="O5:O6"/>
    <mergeCell ref="A26:D26"/>
    <mergeCell ref="A7:U7"/>
    <mergeCell ref="A16:U16"/>
    <mergeCell ref="A4:A6"/>
    <mergeCell ref="B4:B6"/>
    <mergeCell ref="C4:C6"/>
    <mergeCell ref="U4:U6"/>
    <mergeCell ref="P4:P6"/>
    <mergeCell ref="E4:E6"/>
    <mergeCell ref="Q4:Q6"/>
    <mergeCell ref="D4:D6"/>
    <mergeCell ref="F4:O4"/>
    <mergeCell ref="R5:R6"/>
    <mergeCell ref="S5:S6"/>
  </mergeCells>
  <pageMargins left="0.23622047244094491" right="0.23622047244094491" top="0.74803149606299213" bottom="0.74803149606299213" header="0.31496062992125984" footer="0.31496062992125984"/>
  <pageSetup paperSize="9" scale="66" fitToHeight="0" orientation="landscape" r:id="rId1"/>
  <headerFooter>
    <oddHeader>&amp;CJelgavas valstspilsētas un Jelgavas novada attīstības programma 2023–2029
Jelgavas valstspilsētas pašvaldības investīciju plāns</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pageSetUpPr fitToPage="1"/>
  </sheetPr>
  <dimension ref="A1:X54"/>
  <sheetViews>
    <sheetView zoomScaleNormal="100" zoomScaleSheetLayoutView="70" workbookViewId="0">
      <pane ySplit="6" topLeftCell="A16" activePane="bottomLeft" state="frozen"/>
      <selection pane="bottomLeft" activeCell="P21" sqref="P21"/>
    </sheetView>
  </sheetViews>
  <sheetFormatPr defaultColWidth="9.140625" defaultRowHeight="33.75" customHeight="1" x14ac:dyDescent="0.2"/>
  <cols>
    <col min="1" max="1" width="7.85546875" style="122" customWidth="1"/>
    <col min="2" max="2" width="33.7109375" style="121" customWidth="1"/>
    <col min="3" max="3" width="17" style="120" customWidth="1"/>
    <col min="4" max="4" width="15.7109375" style="120" customWidth="1"/>
    <col min="5" max="5" width="14.28515625" style="120" hidden="1" customWidth="1"/>
    <col min="6" max="6" width="15.7109375" style="122" customWidth="1"/>
    <col min="7" max="7" width="14.28515625" style="122" hidden="1" customWidth="1"/>
    <col min="8" max="9" width="15" style="122" hidden="1" customWidth="1"/>
    <col min="10" max="11" width="14.85546875" style="120" hidden="1" customWidth="1"/>
    <col min="12" max="12" width="17" style="124" hidden="1" customWidth="1"/>
    <col min="13" max="13" width="18.85546875" style="125" hidden="1" customWidth="1"/>
    <col min="14" max="14" width="16.42578125" style="121" hidden="1" customWidth="1"/>
    <col min="15" max="15" width="20.28515625" style="120" hidden="1" customWidth="1"/>
    <col min="16" max="16" width="65.7109375" style="135" customWidth="1"/>
    <col min="17" max="17" width="16.5703125" style="136" hidden="1" customWidth="1"/>
    <col min="18" max="18" width="15" style="136" customWidth="1"/>
    <col min="19" max="19" width="15.28515625" style="323" customWidth="1"/>
    <col min="20" max="20" width="14.28515625" style="323" customWidth="1"/>
    <col min="21" max="21" width="14.28515625" style="314" customWidth="1"/>
    <col min="22" max="16384" width="9.140625" style="139"/>
  </cols>
  <sheetData>
    <row r="1" spans="1:21" ht="12.75" x14ac:dyDescent="0.2">
      <c r="E1" s="122"/>
      <c r="F1" s="120"/>
      <c r="G1" s="123"/>
      <c r="H1" s="120"/>
      <c r="I1" s="120"/>
      <c r="M1" s="124"/>
      <c r="N1" s="125"/>
      <c r="O1" s="121"/>
      <c r="P1" s="129"/>
      <c r="Q1" s="129"/>
      <c r="R1" s="129"/>
      <c r="S1" s="325"/>
      <c r="T1" s="325"/>
      <c r="U1" s="323"/>
    </row>
    <row r="2" spans="1:21" ht="22.5" x14ac:dyDescent="0.3">
      <c r="A2" s="134" t="s">
        <v>747</v>
      </c>
      <c r="E2" s="122"/>
      <c r="F2" s="120"/>
      <c r="G2" s="123"/>
      <c r="H2" s="120"/>
      <c r="I2" s="120"/>
      <c r="M2" s="124"/>
      <c r="N2" s="125"/>
      <c r="O2" s="121"/>
      <c r="P2" s="129"/>
      <c r="Q2" s="129"/>
      <c r="R2" s="129"/>
      <c r="S2" s="325"/>
      <c r="T2" s="325"/>
      <c r="U2" s="323"/>
    </row>
    <row r="3" spans="1:21" ht="15" x14ac:dyDescent="0.2">
      <c r="A3" s="127"/>
      <c r="B3" s="127"/>
      <c r="C3" s="127"/>
      <c r="D3" s="127"/>
      <c r="E3" s="128"/>
      <c r="F3" s="128"/>
      <c r="G3" s="128"/>
      <c r="H3" s="128"/>
      <c r="I3" s="128"/>
      <c r="J3" s="128"/>
      <c r="K3" s="128"/>
      <c r="L3" s="128"/>
      <c r="M3" s="128"/>
      <c r="N3" s="128"/>
      <c r="O3" s="128"/>
      <c r="P3" s="128"/>
      <c r="Q3" s="128"/>
      <c r="R3" s="128"/>
      <c r="S3" s="319"/>
      <c r="T3" s="319"/>
      <c r="U3" s="319"/>
    </row>
    <row r="4" spans="1:21" ht="20.100000000000001" hidden="1" customHeight="1" x14ac:dyDescent="0.2">
      <c r="A4" s="374" t="s">
        <v>10</v>
      </c>
      <c r="B4" s="373" t="s">
        <v>36</v>
      </c>
      <c r="C4" s="373" t="s">
        <v>11</v>
      </c>
      <c r="D4" s="384" t="s">
        <v>949</v>
      </c>
      <c r="E4" s="373" t="s">
        <v>364</v>
      </c>
      <c r="F4" s="373" t="s">
        <v>796</v>
      </c>
      <c r="G4" s="373"/>
      <c r="H4" s="373"/>
      <c r="I4" s="373"/>
      <c r="J4" s="373"/>
      <c r="K4" s="373"/>
      <c r="L4" s="373"/>
      <c r="M4" s="373"/>
      <c r="N4" s="373"/>
      <c r="O4" s="373"/>
      <c r="P4" s="374" t="s">
        <v>368</v>
      </c>
      <c r="Q4" s="381" t="s">
        <v>505</v>
      </c>
      <c r="R4" s="379" t="s">
        <v>363</v>
      </c>
      <c r="S4" s="311"/>
      <c r="T4" s="311"/>
      <c r="U4" s="311"/>
    </row>
    <row r="5" spans="1:21" ht="44.25" customHeight="1" x14ac:dyDescent="0.2">
      <c r="A5" s="374"/>
      <c r="B5" s="373"/>
      <c r="C5" s="373"/>
      <c r="D5" s="385"/>
      <c r="E5" s="373"/>
      <c r="F5" s="374" t="s">
        <v>797</v>
      </c>
      <c r="G5" s="374" t="s">
        <v>804</v>
      </c>
      <c r="H5" s="374"/>
      <c r="I5" s="373" t="s">
        <v>802</v>
      </c>
      <c r="J5" s="374" t="s">
        <v>803</v>
      </c>
      <c r="K5" s="375" t="s">
        <v>810</v>
      </c>
      <c r="L5" s="373" t="s">
        <v>798</v>
      </c>
      <c r="M5" s="373" t="s">
        <v>799</v>
      </c>
      <c r="N5" s="373"/>
      <c r="O5" s="373" t="s">
        <v>800</v>
      </c>
      <c r="P5" s="374"/>
      <c r="Q5" s="382"/>
      <c r="R5" s="379"/>
      <c r="S5" s="388" t="s">
        <v>960</v>
      </c>
      <c r="T5" s="388" t="s">
        <v>955</v>
      </c>
      <c r="U5" s="388" t="s">
        <v>956</v>
      </c>
    </row>
    <row r="6" spans="1:21" s="130" customFormat="1" ht="35.25" customHeight="1" x14ac:dyDescent="0.25">
      <c r="A6" s="374"/>
      <c r="B6" s="373"/>
      <c r="C6" s="373"/>
      <c r="D6" s="386"/>
      <c r="E6" s="373"/>
      <c r="F6" s="374"/>
      <c r="G6" s="289" t="s">
        <v>805</v>
      </c>
      <c r="H6" s="289" t="s">
        <v>806</v>
      </c>
      <c r="I6" s="373"/>
      <c r="J6" s="374"/>
      <c r="K6" s="376"/>
      <c r="L6" s="373"/>
      <c r="M6" s="119" t="s">
        <v>506</v>
      </c>
      <c r="N6" s="119" t="s">
        <v>372</v>
      </c>
      <c r="O6" s="373"/>
      <c r="P6" s="374"/>
      <c r="Q6" s="383"/>
      <c r="R6" s="379"/>
      <c r="S6" s="389"/>
      <c r="T6" s="395"/>
      <c r="U6" s="387"/>
    </row>
    <row r="7" spans="1:21" s="130" customFormat="1" ht="21" customHeight="1" x14ac:dyDescent="0.25">
      <c r="A7" s="390" t="s">
        <v>888</v>
      </c>
      <c r="B7" s="393"/>
      <c r="C7" s="393"/>
      <c r="D7" s="393"/>
      <c r="E7" s="393"/>
      <c r="F7" s="393"/>
      <c r="G7" s="393"/>
      <c r="H7" s="393"/>
      <c r="I7" s="393"/>
      <c r="J7" s="393"/>
      <c r="K7" s="393"/>
      <c r="L7" s="393"/>
      <c r="M7" s="393"/>
      <c r="N7" s="393"/>
      <c r="O7" s="393"/>
      <c r="P7" s="393"/>
      <c r="Q7" s="393"/>
      <c r="R7" s="393"/>
      <c r="S7" s="393"/>
      <c r="T7" s="393"/>
      <c r="U7" s="394"/>
    </row>
    <row r="8" spans="1:21" ht="29.25" customHeight="1" x14ac:dyDescent="0.2">
      <c r="A8" s="142" t="s">
        <v>531</v>
      </c>
      <c r="B8" s="150" t="s">
        <v>403</v>
      </c>
      <c r="C8" s="142" t="s">
        <v>17</v>
      </c>
      <c r="D8" s="142" t="s">
        <v>958</v>
      </c>
      <c r="E8" s="145"/>
      <c r="F8" s="154">
        <v>1200000</v>
      </c>
      <c r="G8" s="154"/>
      <c r="H8" s="154"/>
      <c r="I8" s="154"/>
      <c r="J8" s="142"/>
      <c r="K8" s="142"/>
      <c r="L8" s="147"/>
      <c r="M8" s="148"/>
      <c r="N8" s="149"/>
      <c r="O8" s="142"/>
      <c r="P8" s="150" t="s">
        <v>508</v>
      </c>
      <c r="Q8" s="151"/>
      <c r="R8" s="143" t="s">
        <v>18</v>
      </c>
      <c r="S8" s="320"/>
      <c r="T8" s="320"/>
      <c r="U8" s="321"/>
    </row>
    <row r="9" spans="1:21" ht="45" customHeight="1" x14ac:dyDescent="0.2">
      <c r="A9" s="142" t="s">
        <v>532</v>
      </c>
      <c r="B9" s="150" t="s">
        <v>867</v>
      </c>
      <c r="C9" s="142" t="s">
        <v>17</v>
      </c>
      <c r="D9" s="142" t="s">
        <v>958</v>
      </c>
      <c r="E9" s="145"/>
      <c r="F9" s="154">
        <v>200000</v>
      </c>
      <c r="G9" s="154">
        <v>21699.5</v>
      </c>
      <c r="H9" s="154"/>
      <c r="I9" s="154">
        <v>173595</v>
      </c>
      <c r="J9" s="154">
        <v>21700</v>
      </c>
      <c r="K9" s="142"/>
      <c r="L9" s="147"/>
      <c r="M9" s="148"/>
      <c r="N9" s="149"/>
      <c r="O9" s="142"/>
      <c r="P9" s="150" t="s">
        <v>631</v>
      </c>
      <c r="Q9" s="145"/>
      <c r="R9" s="143" t="s">
        <v>818</v>
      </c>
      <c r="S9" s="326"/>
      <c r="T9" s="326"/>
      <c r="U9" s="321"/>
    </row>
    <row r="10" spans="1:21" ht="45.75" customHeight="1" x14ac:dyDescent="0.2">
      <c r="A10" s="142" t="s">
        <v>533</v>
      </c>
      <c r="B10" s="150" t="s">
        <v>868</v>
      </c>
      <c r="C10" s="142" t="s">
        <v>17</v>
      </c>
      <c r="D10" s="142" t="s">
        <v>958</v>
      </c>
      <c r="E10" s="145"/>
      <c r="F10" s="154">
        <v>1000000</v>
      </c>
      <c r="G10" s="154"/>
      <c r="H10" s="154"/>
      <c r="I10" s="154"/>
      <c r="J10" s="142"/>
      <c r="K10" s="142"/>
      <c r="L10" s="147"/>
      <c r="M10" s="148"/>
      <c r="N10" s="149"/>
      <c r="O10" s="142"/>
      <c r="P10" s="150" t="s">
        <v>715</v>
      </c>
      <c r="Q10" s="145"/>
      <c r="R10" s="143" t="s">
        <v>764</v>
      </c>
      <c r="S10" s="326"/>
      <c r="T10" s="326"/>
      <c r="U10" s="321"/>
    </row>
    <row r="11" spans="1:21" ht="70.5" customHeight="1" x14ac:dyDescent="0.2">
      <c r="A11" s="142" t="s">
        <v>996</v>
      </c>
      <c r="B11" s="150" t="s">
        <v>404</v>
      </c>
      <c r="C11" s="142" t="s">
        <v>17</v>
      </c>
      <c r="D11" s="142" t="s">
        <v>958</v>
      </c>
      <c r="E11" s="145"/>
      <c r="F11" s="154">
        <v>1100000</v>
      </c>
      <c r="G11" s="154"/>
      <c r="H11" s="154"/>
      <c r="I11" s="154"/>
      <c r="J11" s="142">
        <v>43400</v>
      </c>
      <c r="K11" s="142"/>
      <c r="L11" s="147"/>
      <c r="M11" s="148"/>
      <c r="N11" s="149"/>
      <c r="O11" s="142"/>
      <c r="P11" s="150" t="s">
        <v>716</v>
      </c>
      <c r="Q11" s="145"/>
      <c r="R11" s="143" t="s">
        <v>615</v>
      </c>
      <c r="S11" s="326"/>
      <c r="T11" s="326"/>
      <c r="U11" s="321"/>
    </row>
    <row r="12" spans="1:21" ht="12.75" x14ac:dyDescent="0.2">
      <c r="A12" s="142" t="s">
        <v>534</v>
      </c>
      <c r="B12" s="155" t="s">
        <v>648</v>
      </c>
      <c r="C12" s="154" t="s">
        <v>17</v>
      </c>
      <c r="D12" s="142" t="s">
        <v>958</v>
      </c>
      <c r="E12" s="142"/>
      <c r="F12" s="152">
        <v>200000</v>
      </c>
      <c r="G12" s="143"/>
      <c r="H12" s="143"/>
      <c r="I12" s="143"/>
      <c r="J12" s="142"/>
      <c r="K12" s="142"/>
      <c r="L12" s="147"/>
      <c r="M12" s="148"/>
      <c r="N12" s="149"/>
      <c r="O12" s="142"/>
      <c r="P12" s="295" t="s">
        <v>509</v>
      </c>
      <c r="Q12" s="151"/>
      <c r="R12" s="142" t="s">
        <v>18</v>
      </c>
      <c r="S12" s="320"/>
      <c r="T12" s="320"/>
      <c r="U12" s="328"/>
    </row>
    <row r="13" spans="1:21" ht="42" customHeight="1" x14ac:dyDescent="0.2">
      <c r="A13" s="142" t="s">
        <v>748</v>
      </c>
      <c r="B13" s="155" t="s">
        <v>405</v>
      </c>
      <c r="C13" s="142" t="s">
        <v>626</v>
      </c>
      <c r="D13" s="142" t="s">
        <v>958</v>
      </c>
      <c r="E13" s="145"/>
      <c r="F13" s="154">
        <v>7812325</v>
      </c>
      <c r="G13" s="154"/>
      <c r="H13" s="154"/>
      <c r="I13" s="154"/>
      <c r="J13" s="154"/>
      <c r="K13" s="154"/>
      <c r="L13" s="291">
        <v>90207.1</v>
      </c>
      <c r="M13" s="154"/>
      <c r="N13" s="154"/>
      <c r="O13" s="154"/>
      <c r="P13" s="155" t="s">
        <v>869</v>
      </c>
      <c r="Q13" s="145"/>
      <c r="R13" s="142" t="s">
        <v>650</v>
      </c>
      <c r="S13" s="328">
        <f>F13/12</f>
        <v>651027.08333333337</v>
      </c>
      <c r="T13" s="326"/>
      <c r="U13" s="328">
        <f>F13/6/2</f>
        <v>651027.08333333337</v>
      </c>
    </row>
    <row r="14" spans="1:21" ht="41.25" customHeight="1" x14ac:dyDescent="0.2">
      <c r="A14" s="142" t="s">
        <v>998</v>
      </c>
      <c r="B14" s="294" t="s">
        <v>997</v>
      </c>
      <c r="C14" s="142"/>
      <c r="D14" s="142"/>
      <c r="E14" s="145"/>
      <c r="F14" s="154">
        <v>3313634</v>
      </c>
      <c r="G14" s="154"/>
      <c r="H14" s="154"/>
      <c r="I14" s="154"/>
      <c r="J14" s="154"/>
      <c r="K14" s="154"/>
      <c r="L14" s="291"/>
      <c r="M14" s="154"/>
      <c r="N14" s="154"/>
      <c r="O14" s="154"/>
      <c r="P14" s="155" t="s">
        <v>1014</v>
      </c>
      <c r="Q14" s="145"/>
      <c r="R14" s="142"/>
      <c r="S14" s="328"/>
      <c r="T14" s="326"/>
      <c r="U14" s="328"/>
    </row>
    <row r="15" spans="1:21" ht="30.75" customHeight="1" x14ac:dyDescent="0.2">
      <c r="A15" s="142" t="s">
        <v>999</v>
      </c>
      <c r="B15" s="150" t="s">
        <v>654</v>
      </c>
      <c r="C15" s="142" t="s">
        <v>17</v>
      </c>
      <c r="D15" s="142" t="s">
        <v>958</v>
      </c>
      <c r="E15" s="145"/>
      <c r="F15" s="154">
        <v>550000</v>
      </c>
      <c r="G15" s="154"/>
      <c r="H15" s="154"/>
      <c r="I15" s="154"/>
      <c r="J15" s="154"/>
      <c r="K15" s="154"/>
      <c r="L15" s="154"/>
      <c r="M15" s="154"/>
      <c r="N15" s="154"/>
      <c r="O15" s="154"/>
      <c r="P15" s="150" t="s">
        <v>655</v>
      </c>
      <c r="Q15" s="145"/>
      <c r="R15" s="143" t="s">
        <v>615</v>
      </c>
      <c r="S15" s="326"/>
      <c r="T15" s="326"/>
      <c r="U15" s="321"/>
    </row>
    <row r="16" spans="1:21" ht="30.75" customHeight="1" x14ac:dyDescent="0.2">
      <c r="A16" s="142" t="s">
        <v>1000</v>
      </c>
      <c r="B16" s="213" t="s">
        <v>1001</v>
      </c>
      <c r="C16" s="200" t="s">
        <v>17</v>
      </c>
      <c r="D16" s="200" t="s">
        <v>958</v>
      </c>
      <c r="E16" s="203"/>
      <c r="F16" s="204">
        <v>250000</v>
      </c>
      <c r="G16" s="154"/>
      <c r="H16" s="154"/>
      <c r="I16" s="154"/>
      <c r="J16" s="154"/>
      <c r="K16" s="154"/>
      <c r="L16" s="154"/>
      <c r="M16" s="154"/>
      <c r="N16" s="154"/>
      <c r="O16" s="154"/>
      <c r="P16" s="213" t="s">
        <v>1002</v>
      </c>
      <c r="Q16" s="145"/>
      <c r="R16" s="143" t="s">
        <v>1003</v>
      </c>
      <c r="S16" s="326"/>
      <c r="T16" s="326"/>
      <c r="U16" s="321"/>
    </row>
    <row r="17" spans="1:24" s="130" customFormat="1" ht="18.75" customHeight="1" x14ac:dyDescent="0.25">
      <c r="A17" s="390" t="s">
        <v>889</v>
      </c>
      <c r="B17" s="391"/>
      <c r="C17" s="391"/>
      <c r="D17" s="391"/>
      <c r="E17" s="391"/>
      <c r="F17" s="391"/>
      <c r="G17" s="391"/>
      <c r="H17" s="391"/>
      <c r="I17" s="391"/>
      <c r="J17" s="391"/>
      <c r="K17" s="391"/>
      <c r="L17" s="391"/>
      <c r="M17" s="391"/>
      <c r="N17" s="391"/>
      <c r="O17" s="391"/>
      <c r="P17" s="391"/>
      <c r="Q17" s="391"/>
      <c r="R17" s="391"/>
      <c r="S17" s="391"/>
      <c r="T17" s="391"/>
      <c r="U17" s="392"/>
    </row>
    <row r="18" spans="1:24" s="130" customFormat="1" ht="162.75" customHeight="1" x14ac:dyDescent="0.25">
      <c r="A18" s="142" t="s">
        <v>682</v>
      </c>
      <c r="B18" s="155" t="s">
        <v>406</v>
      </c>
      <c r="C18" s="142" t="s">
        <v>628</v>
      </c>
      <c r="D18" s="142" t="s">
        <v>958</v>
      </c>
      <c r="E18" s="198"/>
      <c r="F18" s="154">
        <v>15000000</v>
      </c>
      <c r="G18" s="154"/>
      <c r="H18" s="154"/>
      <c r="I18" s="154"/>
      <c r="J18" s="142"/>
      <c r="K18" s="142"/>
      <c r="L18" s="141"/>
      <c r="M18" s="222"/>
      <c r="N18" s="154">
        <v>0</v>
      </c>
      <c r="O18" s="222"/>
      <c r="P18" s="150" t="s">
        <v>808</v>
      </c>
      <c r="Q18" s="159"/>
      <c r="R18" s="142" t="s">
        <v>615</v>
      </c>
      <c r="S18" s="328">
        <f>F18*2/27</f>
        <v>1111111.111111111</v>
      </c>
      <c r="T18" s="327"/>
      <c r="U18" s="328">
        <f>F18*4/27/2</f>
        <v>1111111.111111111</v>
      </c>
    </row>
    <row r="19" spans="1:24" ht="66.75" customHeight="1" x14ac:dyDescent="0.2">
      <c r="A19" s="142" t="s">
        <v>535</v>
      </c>
      <c r="B19" s="155" t="s">
        <v>407</v>
      </c>
      <c r="C19" s="142" t="s">
        <v>624</v>
      </c>
      <c r="D19" s="142" t="s">
        <v>958</v>
      </c>
      <c r="E19" s="145"/>
      <c r="F19" s="154">
        <v>20000</v>
      </c>
      <c r="G19" s="154"/>
      <c r="H19" s="154"/>
      <c r="I19" s="154"/>
      <c r="J19" s="142"/>
      <c r="K19" s="142"/>
      <c r="L19" s="147"/>
      <c r="M19" s="148"/>
      <c r="N19" s="154">
        <v>0</v>
      </c>
      <c r="O19" s="142"/>
      <c r="P19" s="150" t="s">
        <v>1082</v>
      </c>
      <c r="Q19" s="151"/>
      <c r="R19" s="142" t="s">
        <v>615</v>
      </c>
      <c r="S19" s="328">
        <f>F19/36</f>
        <v>555.55555555555554</v>
      </c>
      <c r="T19" s="320"/>
      <c r="U19" s="328">
        <f>F19/36</f>
        <v>555.55555555555554</v>
      </c>
      <c r="X19" s="340"/>
    </row>
    <row r="20" spans="1:24" ht="55.5" customHeight="1" x14ac:dyDescent="0.2">
      <c r="A20" s="142" t="s">
        <v>1015</v>
      </c>
      <c r="B20" s="150" t="s">
        <v>737</v>
      </c>
      <c r="C20" s="142" t="s">
        <v>624</v>
      </c>
      <c r="D20" s="142" t="s">
        <v>958</v>
      </c>
      <c r="E20" s="145"/>
      <c r="F20" s="154">
        <v>500000</v>
      </c>
      <c r="G20" s="154"/>
      <c r="H20" s="154"/>
      <c r="I20" s="154"/>
      <c r="J20" s="142"/>
      <c r="K20" s="142"/>
      <c r="L20" s="147"/>
      <c r="M20" s="148"/>
      <c r="N20" s="154"/>
      <c r="O20" s="142"/>
      <c r="P20" s="155" t="s">
        <v>783</v>
      </c>
      <c r="Q20" s="151"/>
      <c r="R20" s="142" t="s">
        <v>764</v>
      </c>
      <c r="S20" s="328">
        <f>F20/36</f>
        <v>13888.888888888889</v>
      </c>
      <c r="T20" s="320"/>
      <c r="U20" s="328">
        <f>F20/36</f>
        <v>13888.888888888889</v>
      </c>
    </row>
    <row r="21" spans="1:24" s="130" customFormat="1" ht="39.75" customHeight="1" x14ac:dyDescent="0.25">
      <c r="A21" s="142" t="s">
        <v>1016</v>
      </c>
      <c r="B21" s="150" t="s">
        <v>408</v>
      </c>
      <c r="C21" s="142" t="s">
        <v>626</v>
      </c>
      <c r="D21" s="142" t="s">
        <v>958</v>
      </c>
      <c r="E21" s="198"/>
      <c r="F21" s="154">
        <v>150000</v>
      </c>
      <c r="G21" s="154"/>
      <c r="H21" s="154"/>
      <c r="I21" s="154"/>
      <c r="J21" s="142"/>
      <c r="K21" s="142"/>
      <c r="L21" s="141"/>
      <c r="M21" s="222"/>
      <c r="N21" s="222"/>
      <c r="O21" s="222"/>
      <c r="P21" s="150" t="s">
        <v>787</v>
      </c>
      <c r="Q21" s="159"/>
      <c r="R21" s="142" t="s">
        <v>615</v>
      </c>
      <c r="S21" s="328">
        <f>F21/12</f>
        <v>12500</v>
      </c>
      <c r="T21" s="327"/>
      <c r="U21" s="328">
        <f>F21/12</f>
        <v>12500</v>
      </c>
    </row>
    <row r="22" spans="1:24" s="130" customFormat="1" ht="27.75" customHeight="1" x14ac:dyDescent="0.25">
      <c r="A22" s="142" t="s">
        <v>1017</v>
      </c>
      <c r="B22" s="150" t="s">
        <v>409</v>
      </c>
      <c r="C22" s="142" t="s">
        <v>17</v>
      </c>
      <c r="D22" s="142" t="s">
        <v>958</v>
      </c>
      <c r="E22" s="198"/>
      <c r="F22" s="154">
        <v>50000</v>
      </c>
      <c r="G22" s="154"/>
      <c r="H22" s="154"/>
      <c r="I22" s="154"/>
      <c r="J22" s="142"/>
      <c r="K22" s="142"/>
      <c r="L22" s="141"/>
      <c r="M22" s="222"/>
      <c r="N22" s="222"/>
      <c r="O22" s="222"/>
      <c r="P22" s="150" t="s">
        <v>717</v>
      </c>
      <c r="Q22" s="159"/>
      <c r="R22" s="142" t="s">
        <v>615</v>
      </c>
      <c r="S22" s="328"/>
      <c r="T22" s="327"/>
      <c r="U22" s="328"/>
    </row>
    <row r="23" spans="1:24" s="130" customFormat="1" ht="42.75" customHeight="1" x14ac:dyDescent="0.25">
      <c r="A23" s="142" t="s">
        <v>1018</v>
      </c>
      <c r="B23" s="150" t="s">
        <v>410</v>
      </c>
      <c r="C23" s="142" t="s">
        <v>17</v>
      </c>
      <c r="D23" s="142" t="s">
        <v>958</v>
      </c>
      <c r="E23" s="198"/>
      <c r="F23" s="154">
        <v>500000</v>
      </c>
      <c r="G23" s="154"/>
      <c r="H23" s="154"/>
      <c r="I23" s="154"/>
      <c r="J23" s="142"/>
      <c r="K23" s="142"/>
      <c r="L23" s="141"/>
      <c r="M23" s="222"/>
      <c r="N23" s="222"/>
      <c r="O23" s="222"/>
      <c r="P23" s="150" t="s">
        <v>870</v>
      </c>
      <c r="Q23" s="159"/>
      <c r="R23" s="142" t="s">
        <v>615</v>
      </c>
      <c r="S23" s="328"/>
      <c r="T23" s="327"/>
      <c r="U23" s="328"/>
    </row>
    <row r="24" spans="1:24" s="194" customFormat="1" ht="38.25" x14ac:dyDescent="0.25">
      <c r="A24" s="142" t="s">
        <v>1019</v>
      </c>
      <c r="B24" s="155" t="s">
        <v>411</v>
      </c>
      <c r="C24" s="142" t="s">
        <v>625</v>
      </c>
      <c r="D24" s="142" t="s">
        <v>958</v>
      </c>
      <c r="E24" s="296"/>
      <c r="F24" s="154">
        <v>450000</v>
      </c>
      <c r="G24" s="154"/>
      <c r="H24" s="154"/>
      <c r="I24" s="154"/>
      <c r="J24" s="142"/>
      <c r="K24" s="142"/>
      <c r="L24" s="141"/>
      <c r="M24" s="222"/>
      <c r="N24" s="222"/>
      <c r="O24" s="222"/>
      <c r="P24" s="156" t="s">
        <v>640</v>
      </c>
      <c r="Q24" s="159"/>
      <c r="R24" s="143" t="s">
        <v>615</v>
      </c>
      <c r="S24" s="328">
        <f>F24/36</f>
        <v>12500</v>
      </c>
      <c r="T24" s="327"/>
      <c r="U24" s="328">
        <f>F24/36</f>
        <v>12500</v>
      </c>
    </row>
    <row r="25" spans="1:24" s="194" customFormat="1" ht="31.5" customHeight="1" x14ac:dyDescent="0.25">
      <c r="A25" s="142" t="s">
        <v>1020</v>
      </c>
      <c r="B25" s="155" t="s">
        <v>642</v>
      </c>
      <c r="C25" s="142" t="s">
        <v>625</v>
      </c>
      <c r="D25" s="142" t="s">
        <v>958</v>
      </c>
      <c r="E25" s="296"/>
      <c r="F25" s="154">
        <v>200000</v>
      </c>
      <c r="G25" s="154"/>
      <c r="H25" s="154"/>
      <c r="I25" s="154"/>
      <c r="J25" s="142"/>
      <c r="K25" s="142"/>
      <c r="L25" s="141"/>
      <c r="M25" s="222"/>
      <c r="N25" s="222"/>
      <c r="O25" s="222"/>
      <c r="P25" s="156" t="s">
        <v>871</v>
      </c>
      <c r="Q25" s="159"/>
      <c r="R25" s="143" t="s">
        <v>795</v>
      </c>
      <c r="S25" s="328">
        <f t="shared" ref="S25:S26" si="0">F25/36</f>
        <v>5555.5555555555557</v>
      </c>
      <c r="T25" s="327"/>
      <c r="U25" s="328">
        <f>F25/36</f>
        <v>5555.5555555555557</v>
      </c>
    </row>
    <row r="26" spans="1:24" ht="39.75" customHeight="1" x14ac:dyDescent="0.2">
      <c r="A26" s="142" t="s">
        <v>1021</v>
      </c>
      <c r="B26" s="288" t="s">
        <v>750</v>
      </c>
      <c r="C26" s="142" t="s">
        <v>625</v>
      </c>
      <c r="D26" s="142" t="s">
        <v>958</v>
      </c>
      <c r="E26" s="145"/>
      <c r="F26" s="154">
        <v>1821000</v>
      </c>
      <c r="G26" s="154"/>
      <c r="H26" s="154"/>
      <c r="I26" s="154"/>
      <c r="J26" s="142"/>
      <c r="K26" s="142"/>
      <c r="L26" s="147"/>
      <c r="M26" s="148"/>
      <c r="N26" s="149"/>
      <c r="O26" s="142"/>
      <c r="P26" s="155" t="s">
        <v>872</v>
      </c>
      <c r="Q26" s="151"/>
      <c r="R26" s="143" t="s">
        <v>764</v>
      </c>
      <c r="S26" s="328">
        <f t="shared" si="0"/>
        <v>50583.333333333336</v>
      </c>
      <c r="T26" s="320"/>
      <c r="U26" s="328">
        <f>F26/36</f>
        <v>50583.333333333336</v>
      </c>
    </row>
    <row r="27" spans="1:24" s="130" customFormat="1" ht="49.5" customHeight="1" x14ac:dyDescent="0.25">
      <c r="A27" s="164" t="s">
        <v>1022</v>
      </c>
      <c r="B27" s="150" t="s">
        <v>751</v>
      </c>
      <c r="C27" s="142" t="s">
        <v>17</v>
      </c>
      <c r="D27" s="142" t="s">
        <v>958</v>
      </c>
      <c r="E27" s="198"/>
      <c r="F27" s="154">
        <v>500000</v>
      </c>
      <c r="G27" s="154"/>
      <c r="H27" s="154"/>
      <c r="I27" s="154"/>
      <c r="J27" s="142"/>
      <c r="K27" s="142"/>
      <c r="L27" s="141"/>
      <c r="M27" s="222"/>
      <c r="N27" s="222"/>
      <c r="O27" s="222"/>
      <c r="P27" s="150" t="s">
        <v>663</v>
      </c>
      <c r="Q27" s="159"/>
      <c r="R27" s="142" t="s">
        <v>764</v>
      </c>
      <c r="S27" s="328"/>
      <c r="T27" s="327"/>
      <c r="U27" s="328"/>
    </row>
    <row r="28" spans="1:24" s="130" customFormat="1" ht="25.5" x14ac:dyDescent="0.25">
      <c r="A28" s="164" t="s">
        <v>1023</v>
      </c>
      <c r="B28" s="150" t="s">
        <v>873</v>
      </c>
      <c r="C28" s="142" t="s">
        <v>17</v>
      </c>
      <c r="D28" s="142" t="s">
        <v>958</v>
      </c>
      <c r="E28" s="198"/>
      <c r="F28" s="154">
        <v>4000000</v>
      </c>
      <c r="G28" s="154">
        <v>450000</v>
      </c>
      <c r="H28" s="154"/>
      <c r="I28" s="154">
        <v>2550000</v>
      </c>
      <c r="J28" s="142"/>
      <c r="K28" s="142"/>
      <c r="L28" s="141"/>
      <c r="M28" s="222"/>
      <c r="N28" s="222"/>
      <c r="O28" s="222"/>
      <c r="P28" s="150" t="s">
        <v>662</v>
      </c>
      <c r="Q28" s="159"/>
      <c r="R28" s="142" t="s">
        <v>819</v>
      </c>
      <c r="S28" s="328"/>
      <c r="T28" s="327"/>
      <c r="U28" s="328"/>
    </row>
    <row r="29" spans="1:24" s="130" customFormat="1" ht="39" customHeight="1" x14ac:dyDescent="0.25">
      <c r="A29" s="377" t="s">
        <v>412</v>
      </c>
      <c r="B29" s="378"/>
      <c r="C29" s="378"/>
      <c r="D29" s="378"/>
      <c r="E29" s="267"/>
      <c r="F29" s="268">
        <f>F8+F9+F10+F11+F12+F13+F14+F15+F16+F18+F19+F20+F21+F22+F23+F24+F25+F26+F27+F28</f>
        <v>38816959</v>
      </c>
      <c r="G29" s="143"/>
      <c r="H29" s="143"/>
      <c r="I29" s="143"/>
      <c r="J29" s="142"/>
      <c r="K29" s="142"/>
      <c r="L29" s="141"/>
      <c r="M29" s="222"/>
      <c r="N29" s="222"/>
      <c r="O29" s="222"/>
      <c r="P29" s="158"/>
      <c r="Q29" s="159"/>
      <c r="R29" s="159"/>
      <c r="S29" s="327">
        <f>S26+S25+S24+S21+S20+S19+S18+S13</f>
        <v>1857721.5277777775</v>
      </c>
      <c r="T29" s="327"/>
      <c r="U29" s="327">
        <f>U26+U25+U24+U21+U20+U19+U18+U13</f>
        <v>1857721.5277777775</v>
      </c>
    </row>
    <row r="30" spans="1:24" ht="33.75" customHeight="1" x14ac:dyDescent="0.2">
      <c r="A30" s="121"/>
      <c r="J30" s="121"/>
      <c r="K30" s="121"/>
      <c r="L30" s="135"/>
      <c r="M30" s="135"/>
      <c r="O30" s="135"/>
      <c r="Q30" s="135"/>
      <c r="R30" s="135"/>
      <c r="S30" s="322"/>
      <c r="T30" s="322"/>
      <c r="U30" s="322"/>
    </row>
    <row r="31" spans="1:24" ht="33.75" customHeight="1" x14ac:dyDescent="0.2">
      <c r="A31" s="121"/>
      <c r="J31" s="121"/>
      <c r="K31" s="121"/>
      <c r="L31" s="135"/>
      <c r="M31" s="135"/>
      <c r="O31" s="135"/>
      <c r="Q31" s="135"/>
      <c r="R31" s="135"/>
      <c r="S31" s="322"/>
      <c r="T31" s="322"/>
      <c r="U31" s="322"/>
    </row>
    <row r="32" spans="1:24" ht="33.75" customHeight="1" x14ac:dyDescent="0.2">
      <c r="A32" s="121"/>
      <c r="J32" s="121"/>
      <c r="K32" s="121"/>
      <c r="L32" s="135"/>
      <c r="M32" s="135"/>
      <c r="O32" s="135"/>
      <c r="Q32" s="135"/>
      <c r="R32" s="135"/>
      <c r="S32" s="322"/>
      <c r="T32" s="322"/>
      <c r="U32" s="322"/>
    </row>
    <row r="33" spans="1:21" ht="33.75" customHeight="1" x14ac:dyDescent="0.2">
      <c r="A33" s="121"/>
      <c r="J33" s="121"/>
      <c r="K33" s="121"/>
      <c r="L33" s="135"/>
      <c r="M33" s="135"/>
      <c r="O33" s="135"/>
      <c r="Q33" s="135"/>
      <c r="R33" s="135"/>
      <c r="S33" s="322"/>
      <c r="T33" s="322"/>
      <c r="U33" s="322"/>
    </row>
    <row r="34" spans="1:21" ht="33.75" customHeight="1" x14ac:dyDescent="0.2">
      <c r="A34" s="121"/>
      <c r="J34" s="121"/>
      <c r="K34" s="121"/>
      <c r="L34" s="135"/>
      <c r="M34" s="135"/>
      <c r="O34" s="135"/>
      <c r="Q34" s="135"/>
      <c r="R34" s="135"/>
      <c r="S34" s="322"/>
      <c r="T34" s="322"/>
      <c r="U34" s="322"/>
    </row>
    <row r="35" spans="1:21" ht="33.75" customHeight="1" x14ac:dyDescent="0.2">
      <c r="A35" s="121"/>
      <c r="J35" s="121"/>
      <c r="K35" s="121"/>
      <c r="L35" s="135"/>
      <c r="M35" s="135"/>
      <c r="O35" s="135"/>
      <c r="Q35" s="135"/>
      <c r="R35" s="135"/>
      <c r="S35" s="322"/>
      <c r="T35" s="322"/>
      <c r="U35" s="322"/>
    </row>
    <row r="36" spans="1:21" ht="33.75" customHeight="1" x14ac:dyDescent="0.2">
      <c r="A36" s="121"/>
      <c r="J36" s="121"/>
      <c r="K36" s="121"/>
      <c r="L36" s="135"/>
      <c r="M36" s="135"/>
      <c r="O36" s="135"/>
      <c r="Q36" s="135"/>
      <c r="R36" s="135"/>
      <c r="S36" s="322"/>
      <c r="T36" s="322"/>
      <c r="U36" s="322"/>
    </row>
    <row r="37" spans="1:21" ht="33.75" customHeight="1" x14ac:dyDescent="0.2">
      <c r="A37" s="121"/>
      <c r="J37" s="121"/>
      <c r="K37" s="121"/>
      <c r="L37" s="135"/>
      <c r="M37" s="135"/>
      <c r="O37" s="135"/>
      <c r="Q37" s="135"/>
      <c r="R37" s="135"/>
      <c r="S37" s="322"/>
      <c r="T37" s="322"/>
      <c r="U37" s="322"/>
    </row>
    <row r="38" spans="1:21" ht="33.75" customHeight="1" x14ac:dyDescent="0.2">
      <c r="A38" s="121"/>
      <c r="J38" s="121"/>
      <c r="K38" s="121"/>
      <c r="L38" s="135"/>
      <c r="M38" s="135"/>
      <c r="O38" s="135"/>
      <c r="Q38" s="135"/>
      <c r="R38" s="135"/>
      <c r="S38" s="322"/>
      <c r="T38" s="322"/>
      <c r="U38" s="322"/>
    </row>
    <row r="39" spans="1:21" ht="33.75" customHeight="1" x14ac:dyDescent="0.2">
      <c r="A39" s="121"/>
      <c r="J39" s="121"/>
      <c r="K39" s="121"/>
      <c r="L39" s="135"/>
      <c r="M39" s="135"/>
      <c r="O39" s="135"/>
      <c r="Q39" s="135"/>
      <c r="R39" s="135"/>
      <c r="S39" s="322"/>
      <c r="T39" s="322"/>
      <c r="U39" s="322"/>
    </row>
    <row r="40" spans="1:21" ht="33.75" customHeight="1" x14ac:dyDescent="0.2">
      <c r="A40" s="121"/>
      <c r="J40" s="121"/>
      <c r="K40" s="121"/>
      <c r="L40" s="135"/>
      <c r="M40" s="135"/>
      <c r="O40" s="135"/>
      <c r="Q40" s="135"/>
      <c r="R40" s="135"/>
      <c r="S40" s="322"/>
      <c r="T40" s="322"/>
      <c r="U40" s="322"/>
    </row>
    <row r="41" spans="1:21" ht="33.75" customHeight="1" x14ac:dyDescent="0.2">
      <c r="A41" s="121"/>
      <c r="J41" s="121"/>
      <c r="K41" s="121"/>
      <c r="L41" s="135"/>
      <c r="M41" s="135"/>
      <c r="O41" s="135"/>
      <c r="Q41" s="135"/>
      <c r="R41" s="135"/>
      <c r="S41" s="322"/>
      <c r="T41" s="322"/>
      <c r="U41" s="322"/>
    </row>
    <row r="42" spans="1:21" ht="33.75" customHeight="1" x14ac:dyDescent="0.2">
      <c r="A42" s="121"/>
      <c r="J42" s="121"/>
      <c r="K42" s="121"/>
      <c r="L42" s="135"/>
      <c r="M42" s="135"/>
      <c r="O42" s="135"/>
      <c r="Q42" s="135"/>
      <c r="R42" s="135"/>
      <c r="S42" s="322"/>
      <c r="T42" s="322"/>
      <c r="U42" s="322"/>
    </row>
    <row r="43" spans="1:21" ht="33.75" customHeight="1" x14ac:dyDescent="0.2">
      <c r="A43" s="121"/>
      <c r="J43" s="121"/>
      <c r="K43" s="121"/>
      <c r="L43" s="135"/>
      <c r="M43" s="135"/>
      <c r="O43" s="135"/>
      <c r="Q43" s="135"/>
      <c r="R43" s="135"/>
      <c r="S43" s="322"/>
      <c r="T43" s="322"/>
      <c r="U43" s="322"/>
    </row>
    <row r="44" spans="1:21" ht="33.75" customHeight="1" x14ac:dyDescent="0.2">
      <c r="A44" s="121"/>
      <c r="J44" s="121"/>
      <c r="K44" s="121"/>
      <c r="L44" s="135"/>
      <c r="M44" s="135"/>
      <c r="O44" s="135"/>
      <c r="Q44" s="135"/>
      <c r="R44" s="135"/>
      <c r="S44" s="322"/>
      <c r="T44" s="322"/>
      <c r="U44" s="322"/>
    </row>
    <row r="45" spans="1:21" ht="33.75" customHeight="1" x14ac:dyDescent="0.2">
      <c r="A45" s="121"/>
      <c r="J45" s="121"/>
      <c r="K45" s="121"/>
      <c r="L45" s="135"/>
      <c r="M45" s="135"/>
      <c r="O45" s="135"/>
      <c r="Q45" s="135"/>
      <c r="R45" s="135"/>
      <c r="S45" s="322"/>
      <c r="T45" s="322"/>
      <c r="U45" s="322"/>
    </row>
    <row r="46" spans="1:21" ht="33.75" customHeight="1" x14ac:dyDescent="0.2">
      <c r="A46" s="121"/>
      <c r="J46" s="121"/>
      <c r="K46" s="121"/>
      <c r="L46" s="135"/>
      <c r="M46" s="135"/>
      <c r="O46" s="135"/>
      <c r="Q46" s="135"/>
      <c r="R46" s="135"/>
      <c r="S46" s="322"/>
      <c r="T46" s="322"/>
      <c r="U46" s="322"/>
    </row>
    <row r="47" spans="1:21" ht="33.75" customHeight="1" x14ac:dyDescent="0.2">
      <c r="A47" s="121"/>
      <c r="J47" s="121"/>
      <c r="K47" s="121"/>
      <c r="L47" s="135"/>
      <c r="M47" s="135"/>
      <c r="O47" s="135"/>
      <c r="Q47" s="135"/>
      <c r="R47" s="135"/>
      <c r="S47" s="322"/>
      <c r="T47" s="322"/>
      <c r="U47" s="322"/>
    </row>
    <row r="48" spans="1:21" ht="33.75" customHeight="1" x14ac:dyDescent="0.2">
      <c r="A48" s="121"/>
      <c r="J48" s="121"/>
      <c r="K48" s="121"/>
      <c r="L48" s="135"/>
      <c r="M48" s="135"/>
      <c r="O48" s="135"/>
      <c r="Q48" s="135"/>
      <c r="R48" s="135"/>
      <c r="S48" s="322"/>
      <c r="T48" s="322"/>
      <c r="U48" s="322"/>
    </row>
    <row r="49" spans="1:21" ht="33.75" customHeight="1" x14ac:dyDescent="0.2">
      <c r="A49" s="121"/>
      <c r="J49" s="121"/>
      <c r="K49" s="121"/>
      <c r="L49" s="135"/>
      <c r="M49" s="135"/>
      <c r="O49" s="135"/>
      <c r="Q49" s="135"/>
      <c r="R49" s="135"/>
      <c r="S49" s="322"/>
      <c r="T49" s="322"/>
      <c r="U49" s="322"/>
    </row>
    <row r="50" spans="1:21" ht="33.75" customHeight="1" x14ac:dyDescent="0.2">
      <c r="A50" s="121"/>
      <c r="J50" s="121"/>
      <c r="K50" s="121"/>
      <c r="L50" s="135"/>
      <c r="M50" s="135"/>
      <c r="O50" s="135"/>
      <c r="Q50" s="135"/>
      <c r="R50" s="135"/>
      <c r="S50" s="322"/>
      <c r="T50" s="322"/>
      <c r="U50" s="322"/>
    </row>
    <row r="51" spans="1:21" ht="33.75" customHeight="1" x14ac:dyDescent="0.2">
      <c r="A51" s="121"/>
    </row>
    <row r="52" spans="1:21" s="121" customFormat="1" ht="33.75" customHeight="1" x14ac:dyDescent="0.2">
      <c r="C52" s="120"/>
      <c r="D52" s="120"/>
      <c r="E52" s="120"/>
      <c r="F52" s="122"/>
      <c r="G52" s="122"/>
      <c r="H52" s="122"/>
      <c r="I52" s="122"/>
      <c r="J52" s="120"/>
      <c r="K52" s="120"/>
      <c r="L52" s="124"/>
      <c r="M52" s="125"/>
      <c r="O52" s="120"/>
      <c r="P52" s="135"/>
      <c r="Q52" s="136"/>
      <c r="R52" s="136"/>
      <c r="S52" s="323"/>
      <c r="T52" s="323"/>
      <c r="U52" s="314"/>
    </row>
    <row r="53" spans="1:21" s="121" customFormat="1" ht="33.75" customHeight="1" x14ac:dyDescent="0.2">
      <c r="C53" s="120"/>
      <c r="D53" s="120"/>
      <c r="E53" s="120"/>
      <c r="F53" s="122"/>
      <c r="G53" s="122"/>
      <c r="H53" s="122"/>
      <c r="I53" s="122"/>
      <c r="J53" s="120"/>
      <c r="K53" s="120"/>
      <c r="L53" s="124"/>
      <c r="M53" s="125"/>
      <c r="O53" s="120"/>
      <c r="P53" s="135"/>
      <c r="Q53" s="136"/>
      <c r="R53" s="136"/>
      <c r="S53" s="323"/>
      <c r="T53" s="323"/>
      <c r="U53" s="314"/>
    </row>
    <row r="54" spans="1:21" s="121" customFormat="1" ht="33.75" customHeight="1" x14ac:dyDescent="0.2">
      <c r="C54" s="120"/>
      <c r="D54" s="120"/>
      <c r="E54" s="120"/>
      <c r="F54" s="122"/>
      <c r="G54" s="122"/>
      <c r="H54" s="122"/>
      <c r="I54" s="122"/>
      <c r="J54" s="120"/>
      <c r="K54" s="120"/>
      <c r="L54" s="124"/>
      <c r="M54" s="125"/>
      <c r="O54" s="120"/>
      <c r="P54" s="135"/>
      <c r="Q54" s="136"/>
      <c r="R54" s="136"/>
      <c r="S54" s="323"/>
      <c r="T54" s="323"/>
      <c r="U54" s="314"/>
    </row>
  </sheetData>
  <autoFilter ref="A6:U6" xr:uid="{00000000-0009-0000-0000-000004000000}"/>
  <mergeCells count="23">
    <mergeCell ref="A29:D29"/>
    <mergeCell ref="A4:A6"/>
    <mergeCell ref="B4:B6"/>
    <mergeCell ref="P4:P6"/>
    <mergeCell ref="A7:U7"/>
    <mergeCell ref="A17:U17"/>
    <mergeCell ref="J5:J6"/>
    <mergeCell ref="L5:L6"/>
    <mergeCell ref="C4:C6"/>
    <mergeCell ref="E4:E6"/>
    <mergeCell ref="I5:I6"/>
    <mergeCell ref="Q4:Q6"/>
    <mergeCell ref="R4:R6"/>
    <mergeCell ref="U5:U6"/>
    <mergeCell ref="S5:S6"/>
    <mergeCell ref="T5:T6"/>
    <mergeCell ref="D4:D6"/>
    <mergeCell ref="F4:O4"/>
    <mergeCell ref="F5:F6"/>
    <mergeCell ref="G5:H5"/>
    <mergeCell ref="M5:N5"/>
    <mergeCell ref="O5:O6"/>
    <mergeCell ref="K5:K6"/>
  </mergeCells>
  <phoneticPr fontId="49" type="noConversion"/>
  <pageMargins left="0.23622047244094491" right="0.23622047244094491" top="0.74803149606299213" bottom="0.74803149606299213" header="0.31496062992125984" footer="0.31496062992125984"/>
  <pageSetup paperSize="9" scale="75" fitToHeight="0" orientation="landscape" r:id="rId1"/>
  <headerFooter>
    <oddHeader>&amp;C
Jelgavas valstspilsētas un Jelgavas novada attīstības programma 2023–2029
Investīciju plāns</oddHeader>
    <oddFooter>&amp;C&amp;P</oddFooter>
  </headerFooter>
  <rowBreaks count="2" manualBreakCount="2">
    <brk id="16" max="20" man="1"/>
    <brk id="24" max="2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pageSetUpPr fitToPage="1"/>
  </sheetPr>
  <dimension ref="A2:V64"/>
  <sheetViews>
    <sheetView zoomScaleNormal="100" zoomScaleSheetLayoutView="70" workbookViewId="0">
      <pane ySplit="6" topLeftCell="A37" activePane="bottomLeft" state="frozen"/>
      <selection pane="bottomLeft" activeCell="P43" sqref="P43"/>
    </sheetView>
  </sheetViews>
  <sheetFormatPr defaultColWidth="9.140625" defaultRowHeight="12.75" x14ac:dyDescent="0.2"/>
  <cols>
    <col min="1" max="1" width="7.85546875" style="122" customWidth="1"/>
    <col min="2" max="2" width="32.140625" style="121" customWidth="1"/>
    <col min="3" max="3" width="16.42578125" style="120" customWidth="1"/>
    <col min="4" max="4" width="15.7109375" style="120" customWidth="1"/>
    <col min="5" max="5" width="15.7109375" style="120" hidden="1" customWidth="1"/>
    <col min="6" max="6" width="15.7109375" style="122" customWidth="1"/>
    <col min="7" max="8" width="17.28515625" style="122" hidden="1" customWidth="1"/>
    <col min="9" max="9" width="15.28515625" style="122" hidden="1" customWidth="1"/>
    <col min="10" max="11" width="14" style="120" hidden="1" customWidth="1"/>
    <col min="12" max="12" width="16.5703125" style="124" hidden="1" customWidth="1"/>
    <col min="13" max="13" width="18.85546875" style="125" hidden="1" customWidth="1"/>
    <col min="14" max="14" width="16.42578125" style="121" hidden="1" customWidth="1"/>
    <col min="15" max="15" width="20.42578125" style="120" hidden="1" customWidth="1"/>
    <col min="16" max="16" width="65.7109375" style="137" customWidth="1"/>
    <col min="17" max="17" width="23.28515625" style="136" hidden="1" customWidth="1"/>
    <col min="18" max="18" width="14.42578125" style="136" customWidth="1"/>
    <col min="19" max="19" width="15.28515625" style="323" customWidth="1"/>
    <col min="20" max="20" width="14.5703125" style="323" customWidth="1"/>
    <col min="21" max="21" width="14.28515625" style="314" customWidth="1"/>
    <col min="22" max="22" width="40.5703125" style="139" hidden="1" customWidth="1"/>
    <col min="23" max="16384" width="9.140625" style="139"/>
  </cols>
  <sheetData>
    <row r="2" spans="1:22" ht="22.5" x14ac:dyDescent="0.3">
      <c r="A2" s="134" t="s">
        <v>752</v>
      </c>
      <c r="E2" s="122"/>
      <c r="F2" s="120"/>
      <c r="G2" s="123"/>
      <c r="H2" s="120"/>
      <c r="I2" s="120"/>
      <c r="M2" s="124"/>
      <c r="N2" s="125"/>
      <c r="O2" s="121"/>
      <c r="P2" s="129"/>
      <c r="Q2" s="129"/>
      <c r="R2" s="129"/>
      <c r="S2" s="325"/>
      <c r="T2" s="325"/>
      <c r="U2" s="323"/>
      <c r="V2" s="132"/>
    </row>
    <row r="3" spans="1:22" ht="15" x14ac:dyDescent="0.2">
      <c r="A3" s="127"/>
      <c r="B3" s="127"/>
      <c r="C3" s="126"/>
      <c r="D3" s="126"/>
      <c r="E3" s="128"/>
      <c r="F3" s="128"/>
      <c r="G3" s="128"/>
      <c r="H3" s="128"/>
      <c r="I3" s="128"/>
      <c r="J3" s="128"/>
      <c r="K3" s="128"/>
      <c r="L3" s="128"/>
      <c r="M3" s="128"/>
      <c r="N3" s="128"/>
      <c r="O3" s="128"/>
      <c r="P3" s="133"/>
      <c r="Q3" s="128"/>
      <c r="R3" s="128"/>
      <c r="S3" s="319"/>
      <c r="T3" s="319"/>
      <c r="U3" s="319"/>
    </row>
    <row r="4" spans="1:22" ht="21.75" hidden="1" customHeight="1" x14ac:dyDescent="0.2">
      <c r="A4" s="374" t="s">
        <v>10</v>
      </c>
      <c r="B4" s="373" t="s">
        <v>36</v>
      </c>
      <c r="C4" s="373" t="s">
        <v>11</v>
      </c>
      <c r="D4" s="384" t="s">
        <v>949</v>
      </c>
      <c r="E4" s="373" t="s">
        <v>364</v>
      </c>
      <c r="F4" s="373" t="s">
        <v>796</v>
      </c>
      <c r="G4" s="373"/>
      <c r="H4" s="373"/>
      <c r="I4" s="373"/>
      <c r="J4" s="373"/>
      <c r="K4" s="373"/>
      <c r="L4" s="373"/>
      <c r="M4" s="373"/>
      <c r="N4" s="373"/>
      <c r="O4" s="373"/>
      <c r="P4" s="374" t="s">
        <v>368</v>
      </c>
      <c r="Q4" s="381" t="s">
        <v>505</v>
      </c>
      <c r="R4" s="303"/>
      <c r="S4" s="311"/>
      <c r="T4" s="311"/>
      <c r="U4" s="379" t="s">
        <v>956</v>
      </c>
    </row>
    <row r="5" spans="1:22" ht="40.5" customHeight="1" x14ac:dyDescent="0.2">
      <c r="A5" s="374"/>
      <c r="B5" s="373"/>
      <c r="C5" s="373"/>
      <c r="D5" s="385"/>
      <c r="E5" s="373"/>
      <c r="F5" s="374" t="s">
        <v>797</v>
      </c>
      <c r="G5" s="374" t="s">
        <v>804</v>
      </c>
      <c r="H5" s="374"/>
      <c r="I5" s="373" t="s">
        <v>802</v>
      </c>
      <c r="J5" s="374" t="s">
        <v>803</v>
      </c>
      <c r="K5" s="375" t="s">
        <v>810</v>
      </c>
      <c r="L5" s="373" t="s">
        <v>798</v>
      </c>
      <c r="M5" s="373" t="s">
        <v>799</v>
      </c>
      <c r="N5" s="373"/>
      <c r="O5" s="373" t="s">
        <v>800</v>
      </c>
      <c r="P5" s="374"/>
      <c r="Q5" s="382"/>
      <c r="R5" s="388" t="s">
        <v>363</v>
      </c>
      <c r="S5" s="388" t="s">
        <v>960</v>
      </c>
      <c r="T5" s="388" t="s">
        <v>971</v>
      </c>
      <c r="U5" s="379"/>
    </row>
    <row r="6" spans="1:22" s="130" customFormat="1" ht="34.5" customHeight="1" x14ac:dyDescent="0.25">
      <c r="A6" s="374"/>
      <c r="B6" s="373"/>
      <c r="C6" s="373"/>
      <c r="D6" s="386"/>
      <c r="E6" s="373"/>
      <c r="F6" s="374"/>
      <c r="G6" s="289" t="s">
        <v>805</v>
      </c>
      <c r="H6" s="289" t="s">
        <v>806</v>
      </c>
      <c r="I6" s="373"/>
      <c r="J6" s="374"/>
      <c r="K6" s="376"/>
      <c r="L6" s="373"/>
      <c r="M6" s="119" t="s">
        <v>506</v>
      </c>
      <c r="N6" s="119" t="s">
        <v>372</v>
      </c>
      <c r="O6" s="373"/>
      <c r="P6" s="374"/>
      <c r="Q6" s="383"/>
      <c r="R6" s="389"/>
      <c r="S6" s="389"/>
      <c r="T6" s="389"/>
      <c r="U6" s="379"/>
    </row>
    <row r="7" spans="1:22" s="130" customFormat="1" ht="24.75" hidden="1" customHeight="1" x14ac:dyDescent="0.25">
      <c r="A7" s="397" t="s">
        <v>379</v>
      </c>
      <c r="B7" s="397"/>
      <c r="C7" s="397"/>
      <c r="D7" s="397"/>
      <c r="E7" s="397"/>
      <c r="F7" s="397"/>
      <c r="G7" s="397"/>
      <c r="H7" s="397"/>
      <c r="I7" s="397"/>
      <c r="J7" s="397"/>
      <c r="K7" s="397"/>
      <c r="L7" s="397"/>
      <c r="M7" s="397"/>
      <c r="N7" s="397"/>
      <c r="O7" s="397"/>
      <c r="P7" s="397"/>
      <c r="Q7" s="397"/>
      <c r="R7" s="397"/>
      <c r="S7" s="397"/>
      <c r="T7" s="397"/>
      <c r="U7" s="397"/>
    </row>
    <row r="8" spans="1:22" s="130" customFormat="1" ht="20.25" customHeight="1" x14ac:dyDescent="0.25">
      <c r="A8" s="390" t="s">
        <v>893</v>
      </c>
      <c r="B8" s="391"/>
      <c r="C8" s="391"/>
      <c r="D8" s="391"/>
      <c r="E8" s="391"/>
      <c r="F8" s="391"/>
      <c r="G8" s="391"/>
      <c r="H8" s="391"/>
      <c r="I8" s="391"/>
      <c r="J8" s="391"/>
      <c r="K8" s="391"/>
      <c r="L8" s="391"/>
      <c r="M8" s="391"/>
      <c r="N8" s="391"/>
      <c r="O8" s="391"/>
      <c r="P8" s="391"/>
      <c r="Q8" s="391"/>
      <c r="R8" s="391"/>
      <c r="S8" s="391"/>
      <c r="T8" s="391"/>
      <c r="U8" s="392"/>
    </row>
    <row r="9" spans="1:22" ht="32.25" customHeight="1" x14ac:dyDescent="0.2">
      <c r="A9" s="223" t="s">
        <v>536</v>
      </c>
      <c r="B9" s="155" t="s">
        <v>718</v>
      </c>
      <c r="C9" s="142" t="s">
        <v>413</v>
      </c>
      <c r="D9" s="227" t="s">
        <v>959</v>
      </c>
      <c r="E9" s="145"/>
      <c r="F9" s="154">
        <v>3000000</v>
      </c>
      <c r="G9" s="154"/>
      <c r="H9" s="154"/>
      <c r="I9" s="154"/>
      <c r="J9" s="142"/>
      <c r="K9" s="142"/>
      <c r="L9" s="147"/>
      <c r="M9" s="148"/>
      <c r="N9" s="149"/>
      <c r="O9" s="142"/>
      <c r="P9" s="150" t="s">
        <v>719</v>
      </c>
      <c r="Q9" s="151"/>
      <c r="R9" s="142" t="s">
        <v>615</v>
      </c>
      <c r="S9" s="328">
        <f>F9</f>
        <v>3000000</v>
      </c>
      <c r="T9" s="328"/>
      <c r="U9" s="328"/>
    </row>
    <row r="10" spans="1:22" ht="56.25" customHeight="1" x14ac:dyDescent="0.2">
      <c r="A10" s="223" t="s">
        <v>537</v>
      </c>
      <c r="B10" s="155" t="s">
        <v>414</v>
      </c>
      <c r="C10" s="142" t="s">
        <v>413</v>
      </c>
      <c r="D10" s="227" t="s">
        <v>959</v>
      </c>
      <c r="E10" s="145"/>
      <c r="F10" s="154">
        <v>1000000</v>
      </c>
      <c r="G10" s="154"/>
      <c r="H10" s="154"/>
      <c r="I10" s="154"/>
      <c r="J10" s="142"/>
      <c r="K10" s="142"/>
      <c r="L10" s="147"/>
      <c r="M10" s="148"/>
      <c r="N10" s="149"/>
      <c r="O10" s="142"/>
      <c r="P10" s="150" t="s">
        <v>720</v>
      </c>
      <c r="Q10" s="151"/>
      <c r="R10" s="142" t="s">
        <v>19</v>
      </c>
      <c r="S10" s="328">
        <f t="shared" ref="S10:S16" si="0">F10</f>
        <v>1000000</v>
      </c>
      <c r="T10" s="328"/>
      <c r="U10" s="328"/>
    </row>
    <row r="11" spans="1:22" ht="68.25" customHeight="1" x14ac:dyDescent="0.2">
      <c r="A11" s="223" t="s">
        <v>538</v>
      </c>
      <c r="B11" s="155" t="s">
        <v>415</v>
      </c>
      <c r="C11" s="142" t="s">
        <v>413</v>
      </c>
      <c r="D11" s="227" t="s">
        <v>959</v>
      </c>
      <c r="E11" s="145"/>
      <c r="F11" s="154">
        <v>200000</v>
      </c>
      <c r="G11" s="154"/>
      <c r="H11" s="154"/>
      <c r="I11" s="154"/>
      <c r="J11" s="142"/>
      <c r="K11" s="142"/>
      <c r="L11" s="147"/>
      <c r="M11" s="148"/>
      <c r="N11" s="149"/>
      <c r="O11" s="142"/>
      <c r="P11" s="150" t="s">
        <v>721</v>
      </c>
      <c r="Q11" s="151"/>
      <c r="R11" s="142" t="s">
        <v>615</v>
      </c>
      <c r="S11" s="328">
        <f t="shared" si="0"/>
        <v>200000</v>
      </c>
      <c r="T11" s="328"/>
      <c r="U11" s="328"/>
    </row>
    <row r="12" spans="1:22" ht="35.25" customHeight="1" x14ac:dyDescent="0.2">
      <c r="A12" s="223" t="s">
        <v>539</v>
      </c>
      <c r="B12" s="155" t="s">
        <v>416</v>
      </c>
      <c r="C12" s="142" t="s">
        <v>413</v>
      </c>
      <c r="D12" s="227" t="s">
        <v>959</v>
      </c>
      <c r="E12" s="145"/>
      <c r="F12" s="154">
        <v>50000</v>
      </c>
      <c r="G12" s="154"/>
      <c r="H12" s="154"/>
      <c r="I12" s="154"/>
      <c r="J12" s="142"/>
      <c r="K12" s="142"/>
      <c r="L12" s="147"/>
      <c r="M12" s="148"/>
      <c r="N12" s="149"/>
      <c r="O12" s="142"/>
      <c r="P12" s="150" t="s">
        <v>722</v>
      </c>
      <c r="Q12" s="151"/>
      <c r="R12" s="142" t="s">
        <v>650</v>
      </c>
      <c r="S12" s="328">
        <f t="shared" si="0"/>
        <v>50000</v>
      </c>
      <c r="T12" s="328"/>
      <c r="U12" s="328"/>
    </row>
    <row r="13" spans="1:22" ht="191.25" x14ac:dyDescent="0.2">
      <c r="A13" s="223" t="s">
        <v>540</v>
      </c>
      <c r="B13" s="150" t="s">
        <v>419</v>
      </c>
      <c r="C13" s="142" t="s">
        <v>413</v>
      </c>
      <c r="D13" s="227" t="s">
        <v>959</v>
      </c>
      <c r="E13" s="145"/>
      <c r="F13" s="154">
        <v>6000000</v>
      </c>
      <c r="G13" s="154"/>
      <c r="H13" s="154"/>
      <c r="I13" s="154"/>
      <c r="J13" s="142"/>
      <c r="K13" s="142"/>
      <c r="L13" s="147"/>
      <c r="M13" s="148"/>
      <c r="N13" s="149"/>
      <c r="O13" s="142"/>
      <c r="P13" s="150" t="s">
        <v>672</v>
      </c>
      <c r="Q13" s="151"/>
      <c r="R13" s="142" t="s">
        <v>766</v>
      </c>
      <c r="S13" s="328">
        <f t="shared" si="0"/>
        <v>6000000</v>
      </c>
      <c r="T13" s="328"/>
      <c r="U13" s="328"/>
    </row>
    <row r="14" spans="1:22" ht="395.25" x14ac:dyDescent="0.2">
      <c r="A14" s="223" t="s">
        <v>541</v>
      </c>
      <c r="B14" s="155" t="s">
        <v>417</v>
      </c>
      <c r="C14" s="142" t="s">
        <v>413</v>
      </c>
      <c r="D14" s="227" t="s">
        <v>959</v>
      </c>
      <c r="E14" s="145"/>
      <c r="F14" s="154">
        <v>49400000</v>
      </c>
      <c r="G14" s="154"/>
      <c r="H14" s="154"/>
      <c r="I14" s="154"/>
      <c r="J14" s="142"/>
      <c r="K14" s="142"/>
      <c r="L14" s="147"/>
      <c r="M14" s="148"/>
      <c r="N14" s="149"/>
      <c r="O14" s="142"/>
      <c r="P14" s="150" t="s">
        <v>782</v>
      </c>
      <c r="Q14" s="151"/>
      <c r="R14" s="142" t="s">
        <v>766</v>
      </c>
      <c r="S14" s="328">
        <f t="shared" si="0"/>
        <v>49400000</v>
      </c>
      <c r="T14" s="328"/>
      <c r="U14" s="328"/>
      <c r="V14" s="224" t="s">
        <v>418</v>
      </c>
    </row>
    <row r="15" spans="1:22" ht="89.25" x14ac:dyDescent="0.2">
      <c r="A15" s="223" t="s">
        <v>542</v>
      </c>
      <c r="B15" s="155" t="s">
        <v>1024</v>
      </c>
      <c r="C15" s="142" t="s">
        <v>413</v>
      </c>
      <c r="D15" s="227" t="s">
        <v>959</v>
      </c>
      <c r="E15" s="145"/>
      <c r="F15" s="154">
        <v>9726265</v>
      </c>
      <c r="G15" s="154"/>
      <c r="H15" s="154"/>
      <c r="I15" s="154"/>
      <c r="J15" s="142"/>
      <c r="K15" s="142"/>
      <c r="L15" s="147"/>
      <c r="M15" s="148"/>
      <c r="N15" s="149"/>
      <c r="O15" s="142"/>
      <c r="P15" s="150" t="s">
        <v>1025</v>
      </c>
      <c r="Q15" s="151"/>
      <c r="R15" s="142" t="s">
        <v>854</v>
      </c>
      <c r="S15" s="328">
        <f t="shared" si="0"/>
        <v>9726265</v>
      </c>
      <c r="T15" s="328"/>
      <c r="U15" s="328"/>
      <c r="V15" s="224"/>
    </row>
    <row r="16" spans="1:22" ht="80.25" customHeight="1" x14ac:dyDescent="0.2">
      <c r="A16" s="223" t="s">
        <v>913</v>
      </c>
      <c r="B16" s="150" t="s">
        <v>858</v>
      </c>
      <c r="C16" s="142" t="s">
        <v>625</v>
      </c>
      <c r="D16" s="227" t="s">
        <v>959</v>
      </c>
      <c r="E16" s="145"/>
      <c r="F16" s="154">
        <v>70000000</v>
      </c>
      <c r="G16" s="154"/>
      <c r="H16" s="154"/>
      <c r="I16" s="154"/>
      <c r="J16" s="142"/>
      <c r="K16" s="142"/>
      <c r="L16" s="147"/>
      <c r="M16" s="148"/>
      <c r="N16" s="149"/>
      <c r="O16" s="142"/>
      <c r="P16" s="150" t="s">
        <v>874</v>
      </c>
      <c r="Q16" s="151"/>
      <c r="R16" s="143" t="s">
        <v>795</v>
      </c>
      <c r="S16" s="328">
        <f t="shared" si="0"/>
        <v>70000000</v>
      </c>
      <c r="T16" s="328"/>
      <c r="U16" s="321"/>
      <c r="V16" s="225" t="s">
        <v>603</v>
      </c>
    </row>
    <row r="17" spans="1:22" s="130" customFormat="1" ht="18" customHeight="1" x14ac:dyDescent="0.25">
      <c r="A17" s="390" t="s">
        <v>890</v>
      </c>
      <c r="B17" s="391"/>
      <c r="C17" s="391"/>
      <c r="D17" s="391"/>
      <c r="E17" s="391"/>
      <c r="F17" s="391"/>
      <c r="G17" s="391"/>
      <c r="H17" s="391"/>
      <c r="I17" s="391"/>
      <c r="J17" s="391"/>
      <c r="K17" s="391"/>
      <c r="L17" s="391"/>
      <c r="M17" s="391"/>
      <c r="N17" s="391"/>
      <c r="O17" s="391"/>
      <c r="P17" s="391"/>
      <c r="Q17" s="391"/>
      <c r="R17" s="391"/>
      <c r="S17" s="391"/>
      <c r="T17" s="391"/>
      <c r="U17" s="392"/>
    </row>
    <row r="18" spans="1:22" ht="66" customHeight="1" x14ac:dyDescent="0.2">
      <c r="A18" s="142" t="s">
        <v>543</v>
      </c>
      <c r="B18" s="155" t="s">
        <v>420</v>
      </c>
      <c r="C18" s="142" t="s">
        <v>623</v>
      </c>
      <c r="D18" s="227" t="s">
        <v>959</v>
      </c>
      <c r="E18" s="145"/>
      <c r="F18" s="154">
        <v>1000000</v>
      </c>
      <c r="G18" s="154"/>
      <c r="H18" s="154"/>
      <c r="I18" s="154"/>
      <c r="J18" s="142"/>
      <c r="K18" s="142"/>
      <c r="L18" s="147"/>
      <c r="M18" s="148"/>
      <c r="N18" s="149"/>
      <c r="O18" s="142"/>
      <c r="P18" s="150" t="s">
        <v>632</v>
      </c>
      <c r="Q18" s="151"/>
      <c r="R18" s="142" t="s">
        <v>615</v>
      </c>
      <c r="S18" s="328">
        <f t="shared" ref="S18:S25" si="1">F18</f>
        <v>1000000</v>
      </c>
      <c r="T18" s="328"/>
      <c r="U18" s="328"/>
    </row>
    <row r="19" spans="1:22" ht="38.25" x14ac:dyDescent="0.2">
      <c r="A19" s="142" t="s">
        <v>544</v>
      </c>
      <c r="B19" s="155" t="s">
        <v>421</v>
      </c>
      <c r="C19" s="142" t="s">
        <v>623</v>
      </c>
      <c r="D19" s="227" t="s">
        <v>959</v>
      </c>
      <c r="E19" s="145"/>
      <c r="F19" s="154">
        <v>200000</v>
      </c>
      <c r="G19" s="154"/>
      <c r="H19" s="154"/>
      <c r="I19" s="154"/>
      <c r="J19" s="142"/>
      <c r="K19" s="142"/>
      <c r="L19" s="147"/>
      <c r="M19" s="148"/>
      <c r="N19" s="149"/>
      <c r="O19" s="142"/>
      <c r="P19" s="155" t="s">
        <v>723</v>
      </c>
      <c r="Q19" s="151"/>
      <c r="R19" s="142" t="s">
        <v>615</v>
      </c>
      <c r="S19" s="328">
        <f t="shared" si="1"/>
        <v>200000</v>
      </c>
      <c r="T19" s="328"/>
      <c r="U19" s="328"/>
    </row>
    <row r="20" spans="1:22" ht="46.5" customHeight="1" x14ac:dyDescent="0.2">
      <c r="A20" s="142" t="s">
        <v>545</v>
      </c>
      <c r="B20" s="150" t="s">
        <v>629</v>
      </c>
      <c r="C20" s="142" t="s">
        <v>413</v>
      </c>
      <c r="D20" s="227" t="s">
        <v>959</v>
      </c>
      <c r="E20" s="145"/>
      <c r="F20" s="154">
        <v>1000000</v>
      </c>
      <c r="G20" s="154"/>
      <c r="H20" s="154"/>
      <c r="I20" s="154"/>
      <c r="J20" s="142"/>
      <c r="K20" s="142"/>
      <c r="L20" s="147"/>
      <c r="M20" s="148"/>
      <c r="N20" s="149"/>
      <c r="O20" s="142"/>
      <c r="P20" s="150" t="s">
        <v>724</v>
      </c>
      <c r="Q20" s="151"/>
      <c r="R20" s="142" t="s">
        <v>615</v>
      </c>
      <c r="S20" s="328">
        <f t="shared" si="1"/>
        <v>1000000</v>
      </c>
      <c r="T20" s="328"/>
      <c r="U20" s="328"/>
    </row>
    <row r="21" spans="1:22" ht="40.5" customHeight="1" x14ac:dyDescent="0.2">
      <c r="A21" s="142" t="s">
        <v>546</v>
      </c>
      <c r="B21" s="150" t="s">
        <v>422</v>
      </c>
      <c r="C21" s="142" t="s">
        <v>413</v>
      </c>
      <c r="D21" s="227" t="s">
        <v>959</v>
      </c>
      <c r="E21" s="145"/>
      <c r="F21" s="154">
        <v>300000</v>
      </c>
      <c r="G21" s="154"/>
      <c r="H21" s="154"/>
      <c r="I21" s="154"/>
      <c r="J21" s="142"/>
      <c r="K21" s="142"/>
      <c r="L21" s="147"/>
      <c r="M21" s="148"/>
      <c r="N21" s="149"/>
      <c r="O21" s="142"/>
      <c r="P21" s="150" t="s">
        <v>758</v>
      </c>
      <c r="Q21" s="151"/>
      <c r="R21" s="142" t="s">
        <v>615</v>
      </c>
      <c r="S21" s="328">
        <f t="shared" si="1"/>
        <v>300000</v>
      </c>
      <c r="T21" s="328"/>
      <c r="U21" s="328"/>
    </row>
    <row r="22" spans="1:22" ht="45.75" customHeight="1" x14ac:dyDescent="0.2">
      <c r="A22" s="142" t="s">
        <v>547</v>
      </c>
      <c r="B22" s="150" t="s">
        <v>423</v>
      </c>
      <c r="C22" s="142" t="s">
        <v>413</v>
      </c>
      <c r="D22" s="227" t="s">
        <v>959</v>
      </c>
      <c r="E22" s="145"/>
      <c r="F22" s="154">
        <v>300000</v>
      </c>
      <c r="G22" s="154"/>
      <c r="H22" s="154"/>
      <c r="I22" s="154"/>
      <c r="J22" s="142"/>
      <c r="K22" s="142"/>
      <c r="L22" s="147"/>
      <c r="M22" s="148"/>
      <c r="N22" s="149"/>
      <c r="O22" s="142"/>
      <c r="P22" s="150" t="s">
        <v>725</v>
      </c>
      <c r="Q22" s="151"/>
      <c r="R22" s="142" t="s">
        <v>615</v>
      </c>
      <c r="S22" s="328">
        <f t="shared" si="1"/>
        <v>300000</v>
      </c>
      <c r="T22" s="328"/>
      <c r="U22" s="328"/>
    </row>
    <row r="23" spans="1:22" ht="56.25" customHeight="1" x14ac:dyDescent="0.2">
      <c r="A23" s="142" t="s">
        <v>548</v>
      </c>
      <c r="B23" s="150" t="s">
        <v>424</v>
      </c>
      <c r="C23" s="142" t="s">
        <v>413</v>
      </c>
      <c r="D23" s="227" t="s">
        <v>959</v>
      </c>
      <c r="E23" s="145"/>
      <c r="F23" s="154">
        <v>300000</v>
      </c>
      <c r="G23" s="154"/>
      <c r="H23" s="154"/>
      <c r="I23" s="154"/>
      <c r="J23" s="142"/>
      <c r="K23" s="142"/>
      <c r="L23" s="147"/>
      <c r="M23" s="148"/>
      <c r="N23" s="149"/>
      <c r="O23" s="142"/>
      <c r="P23" s="150" t="s">
        <v>759</v>
      </c>
      <c r="Q23" s="151"/>
      <c r="R23" s="142" t="s">
        <v>615</v>
      </c>
      <c r="S23" s="328">
        <f t="shared" si="1"/>
        <v>300000</v>
      </c>
      <c r="T23" s="328"/>
      <c r="U23" s="328"/>
    </row>
    <row r="24" spans="1:22" ht="33.75" customHeight="1" x14ac:dyDescent="0.2">
      <c r="A24" s="142" t="s">
        <v>549</v>
      </c>
      <c r="B24" s="150" t="s">
        <v>425</v>
      </c>
      <c r="C24" s="142" t="s">
        <v>413</v>
      </c>
      <c r="D24" s="227" t="s">
        <v>959</v>
      </c>
      <c r="E24" s="145"/>
      <c r="F24" s="154">
        <v>200000</v>
      </c>
      <c r="G24" s="154"/>
      <c r="H24" s="154"/>
      <c r="I24" s="154"/>
      <c r="J24" s="142"/>
      <c r="K24" s="142"/>
      <c r="L24" s="147"/>
      <c r="M24" s="148"/>
      <c r="N24" s="149"/>
      <c r="O24" s="142"/>
      <c r="P24" s="150" t="s">
        <v>757</v>
      </c>
      <c r="Q24" s="151"/>
      <c r="R24" s="142" t="s">
        <v>615</v>
      </c>
      <c r="S24" s="328">
        <f t="shared" si="1"/>
        <v>200000</v>
      </c>
      <c r="T24" s="328"/>
      <c r="U24" s="328"/>
    </row>
    <row r="25" spans="1:22" ht="29.25" customHeight="1" x14ac:dyDescent="0.2">
      <c r="A25" s="142" t="s">
        <v>754</v>
      </c>
      <c r="B25" s="150" t="s">
        <v>755</v>
      </c>
      <c r="C25" s="142" t="s">
        <v>627</v>
      </c>
      <c r="D25" s="227" t="s">
        <v>959</v>
      </c>
      <c r="E25" s="145"/>
      <c r="F25" s="146">
        <v>280000</v>
      </c>
      <c r="G25" s="146"/>
      <c r="H25" s="146"/>
      <c r="I25" s="146"/>
      <c r="J25" s="142"/>
      <c r="K25" s="142"/>
      <c r="L25" s="147"/>
      <c r="M25" s="148"/>
      <c r="N25" s="149"/>
      <c r="O25" s="142"/>
      <c r="P25" s="150" t="s">
        <v>756</v>
      </c>
      <c r="Q25" s="151"/>
      <c r="R25" s="143" t="s">
        <v>615</v>
      </c>
      <c r="S25" s="328">
        <f t="shared" si="1"/>
        <v>280000</v>
      </c>
      <c r="T25" s="328"/>
      <c r="U25" s="321"/>
      <c r="V25" s="122"/>
    </row>
    <row r="26" spans="1:22" s="130" customFormat="1" ht="19.5" customHeight="1" x14ac:dyDescent="0.25">
      <c r="A26" s="390" t="s">
        <v>891</v>
      </c>
      <c r="B26" s="391"/>
      <c r="C26" s="391"/>
      <c r="D26" s="391"/>
      <c r="E26" s="391"/>
      <c r="F26" s="391"/>
      <c r="G26" s="391"/>
      <c r="H26" s="391"/>
      <c r="I26" s="391"/>
      <c r="J26" s="391"/>
      <c r="K26" s="391"/>
      <c r="L26" s="391"/>
      <c r="M26" s="391"/>
      <c r="N26" s="391"/>
      <c r="O26" s="391"/>
      <c r="P26" s="391"/>
      <c r="Q26" s="391"/>
      <c r="R26" s="391"/>
      <c r="S26" s="391"/>
      <c r="T26" s="391"/>
      <c r="U26" s="392"/>
    </row>
    <row r="27" spans="1:22" ht="25.5" x14ac:dyDescent="0.2">
      <c r="A27" s="142" t="s">
        <v>550</v>
      </c>
      <c r="B27" s="150" t="s">
        <v>382</v>
      </c>
      <c r="C27" s="142" t="s">
        <v>413</v>
      </c>
      <c r="D27" s="227" t="s">
        <v>959</v>
      </c>
      <c r="E27" s="145"/>
      <c r="F27" s="154">
        <v>3000000</v>
      </c>
      <c r="G27" s="154">
        <v>450000</v>
      </c>
      <c r="H27" s="154"/>
      <c r="I27" s="154">
        <v>2550000</v>
      </c>
      <c r="J27" s="142"/>
      <c r="K27" s="142"/>
      <c r="L27" s="147"/>
      <c r="M27" s="148"/>
      <c r="N27" s="149"/>
      <c r="O27" s="142"/>
      <c r="P27" s="150" t="s">
        <v>821</v>
      </c>
      <c r="Q27" s="151"/>
      <c r="R27" s="142" t="s">
        <v>795</v>
      </c>
      <c r="S27" s="328">
        <f t="shared" ref="S27:S31" si="2">F27</f>
        <v>3000000</v>
      </c>
      <c r="T27" s="328"/>
      <c r="U27" s="328"/>
    </row>
    <row r="28" spans="1:22" ht="48" customHeight="1" x14ac:dyDescent="0.2">
      <c r="A28" s="142" t="s">
        <v>551</v>
      </c>
      <c r="B28" s="150" t="s">
        <v>875</v>
      </c>
      <c r="C28" s="142" t="s">
        <v>413</v>
      </c>
      <c r="D28" s="227" t="s">
        <v>959</v>
      </c>
      <c r="E28" s="145"/>
      <c r="F28" s="154">
        <v>1800000</v>
      </c>
      <c r="G28" s="154">
        <v>270000</v>
      </c>
      <c r="H28" s="154"/>
      <c r="I28" s="154">
        <v>1530000</v>
      </c>
      <c r="J28" s="142"/>
      <c r="K28" s="142"/>
      <c r="L28" s="147"/>
      <c r="M28" s="148"/>
      <c r="N28" s="149"/>
      <c r="O28" s="142"/>
      <c r="P28" s="150" t="s">
        <v>726</v>
      </c>
      <c r="Q28" s="151"/>
      <c r="R28" s="142" t="s">
        <v>876</v>
      </c>
      <c r="S28" s="328">
        <f t="shared" si="2"/>
        <v>1800000</v>
      </c>
      <c r="T28" s="328"/>
      <c r="U28" s="328"/>
    </row>
    <row r="29" spans="1:22" ht="37.5" customHeight="1" x14ac:dyDescent="0.2">
      <c r="A29" s="142" t="s">
        <v>552</v>
      </c>
      <c r="B29" s="150" t="s">
        <v>813</v>
      </c>
      <c r="C29" s="142" t="s">
        <v>413</v>
      </c>
      <c r="D29" s="227" t="s">
        <v>959</v>
      </c>
      <c r="E29" s="145"/>
      <c r="F29" s="154">
        <v>350000</v>
      </c>
      <c r="G29" s="154">
        <v>52500</v>
      </c>
      <c r="H29" s="154"/>
      <c r="I29" s="154">
        <v>297500</v>
      </c>
      <c r="J29" s="142"/>
      <c r="K29" s="142"/>
      <c r="L29" s="147"/>
      <c r="M29" s="148"/>
      <c r="N29" s="149"/>
      <c r="O29" s="142"/>
      <c r="P29" s="150" t="s">
        <v>820</v>
      </c>
      <c r="Q29" s="151"/>
      <c r="R29" s="142" t="s">
        <v>819</v>
      </c>
      <c r="S29" s="328">
        <f t="shared" si="2"/>
        <v>350000</v>
      </c>
      <c r="T29" s="328"/>
      <c r="U29" s="328"/>
    </row>
    <row r="30" spans="1:22" ht="55.5" customHeight="1" x14ac:dyDescent="0.2">
      <c r="A30" s="142" t="s">
        <v>553</v>
      </c>
      <c r="B30" s="150" t="s">
        <v>630</v>
      </c>
      <c r="C30" s="142" t="s">
        <v>413</v>
      </c>
      <c r="D30" s="227" t="s">
        <v>959</v>
      </c>
      <c r="E30" s="145"/>
      <c r="F30" s="154">
        <v>500000</v>
      </c>
      <c r="G30" s="154"/>
      <c r="H30" s="154"/>
      <c r="I30" s="154"/>
      <c r="J30" s="142"/>
      <c r="K30" s="142"/>
      <c r="L30" s="147"/>
      <c r="M30" s="148"/>
      <c r="N30" s="149"/>
      <c r="O30" s="142"/>
      <c r="P30" s="150" t="s">
        <v>877</v>
      </c>
      <c r="Q30" s="151"/>
      <c r="R30" s="142" t="s">
        <v>615</v>
      </c>
      <c r="S30" s="328">
        <f t="shared" si="2"/>
        <v>500000</v>
      </c>
      <c r="T30" s="328"/>
      <c r="U30" s="328"/>
    </row>
    <row r="31" spans="1:22" ht="31.5" customHeight="1" x14ac:dyDescent="0.2">
      <c r="A31" s="142" t="s">
        <v>812</v>
      </c>
      <c r="B31" s="150" t="s">
        <v>426</v>
      </c>
      <c r="C31" s="142" t="s">
        <v>413</v>
      </c>
      <c r="D31" s="227" t="s">
        <v>959</v>
      </c>
      <c r="E31" s="145"/>
      <c r="F31" s="154">
        <v>1000000</v>
      </c>
      <c r="G31" s="154"/>
      <c r="H31" s="154"/>
      <c r="I31" s="154"/>
      <c r="J31" s="142"/>
      <c r="K31" s="142"/>
      <c r="L31" s="147"/>
      <c r="M31" s="148"/>
      <c r="N31" s="149"/>
      <c r="O31" s="142"/>
      <c r="P31" s="150" t="s">
        <v>427</v>
      </c>
      <c r="Q31" s="151"/>
      <c r="R31" s="142" t="s">
        <v>615</v>
      </c>
      <c r="S31" s="328">
        <f t="shared" si="2"/>
        <v>1000000</v>
      </c>
      <c r="T31" s="328"/>
      <c r="U31" s="328"/>
    </row>
    <row r="32" spans="1:22" s="130" customFormat="1" ht="21.75" customHeight="1" x14ac:dyDescent="0.25">
      <c r="A32" s="390" t="s">
        <v>892</v>
      </c>
      <c r="B32" s="391"/>
      <c r="C32" s="391"/>
      <c r="D32" s="391"/>
      <c r="E32" s="391"/>
      <c r="F32" s="391"/>
      <c r="G32" s="391"/>
      <c r="H32" s="391"/>
      <c r="I32" s="391"/>
      <c r="J32" s="391"/>
      <c r="K32" s="391"/>
      <c r="L32" s="391"/>
      <c r="M32" s="391"/>
      <c r="N32" s="391"/>
      <c r="O32" s="391"/>
      <c r="P32" s="391"/>
      <c r="Q32" s="391"/>
      <c r="R32" s="391"/>
      <c r="S32" s="391"/>
      <c r="T32" s="391"/>
      <c r="U32" s="392"/>
    </row>
    <row r="33" spans="1:22" ht="65.25" customHeight="1" x14ac:dyDescent="0.2">
      <c r="A33" s="142" t="s">
        <v>554</v>
      </c>
      <c r="B33" s="155" t="s">
        <v>389</v>
      </c>
      <c r="C33" s="142" t="s">
        <v>413</v>
      </c>
      <c r="D33" s="227" t="s">
        <v>959</v>
      </c>
      <c r="E33" s="145"/>
      <c r="F33" s="154">
        <v>300000</v>
      </c>
      <c r="G33" s="154"/>
      <c r="H33" s="154"/>
      <c r="I33" s="154"/>
      <c r="J33" s="142"/>
      <c r="K33" s="142"/>
      <c r="L33" s="147"/>
      <c r="M33" s="148"/>
      <c r="N33" s="149"/>
      <c r="O33" s="142"/>
      <c r="P33" s="150" t="s">
        <v>1026</v>
      </c>
      <c r="Q33" s="151"/>
      <c r="R33" s="142" t="s">
        <v>615</v>
      </c>
      <c r="S33" s="328">
        <f t="shared" ref="S33" si="3">F33</f>
        <v>300000</v>
      </c>
      <c r="T33" s="328"/>
      <c r="U33" s="328"/>
    </row>
    <row r="34" spans="1:22" ht="45" customHeight="1" x14ac:dyDescent="0.2">
      <c r="A34" s="142" t="s">
        <v>555</v>
      </c>
      <c r="B34" s="150" t="s">
        <v>814</v>
      </c>
      <c r="C34" s="142" t="s">
        <v>413</v>
      </c>
      <c r="D34" s="227" t="s">
        <v>959</v>
      </c>
      <c r="E34" s="226"/>
      <c r="F34" s="165">
        <v>3000000</v>
      </c>
      <c r="G34" s="165">
        <v>450000</v>
      </c>
      <c r="H34" s="165"/>
      <c r="I34" s="165">
        <v>2550000</v>
      </c>
      <c r="J34" s="142"/>
      <c r="K34" s="142"/>
      <c r="L34" s="147"/>
      <c r="M34" s="148"/>
      <c r="N34" s="149"/>
      <c r="O34" s="142"/>
      <c r="P34" s="150" t="s">
        <v>683</v>
      </c>
      <c r="Q34" s="198"/>
      <c r="R34" s="142" t="s">
        <v>615</v>
      </c>
      <c r="S34" s="328">
        <f>F34*3/4</f>
        <v>2250000</v>
      </c>
      <c r="T34" s="328"/>
      <c r="U34" s="328">
        <f>F34/4</f>
        <v>750000</v>
      </c>
      <c r="V34" s="225" t="s">
        <v>428</v>
      </c>
    </row>
    <row r="35" spans="1:22" ht="38.25" customHeight="1" x14ac:dyDescent="0.2">
      <c r="A35" s="142" t="s">
        <v>1027</v>
      </c>
      <c r="B35" s="150" t="s">
        <v>673</v>
      </c>
      <c r="C35" s="142" t="s">
        <v>413</v>
      </c>
      <c r="D35" s="227" t="s">
        <v>959</v>
      </c>
      <c r="E35" s="145"/>
      <c r="F35" s="154">
        <v>150000</v>
      </c>
      <c r="G35" s="154"/>
      <c r="H35" s="154"/>
      <c r="I35" s="154"/>
      <c r="J35" s="142"/>
      <c r="K35" s="142"/>
      <c r="L35" s="147"/>
      <c r="M35" s="148"/>
      <c r="N35" s="149"/>
      <c r="O35" s="142"/>
      <c r="P35" s="150" t="s">
        <v>825</v>
      </c>
      <c r="Q35" s="151"/>
      <c r="R35" s="142" t="s">
        <v>615</v>
      </c>
      <c r="S35" s="328">
        <f>F35/2</f>
        <v>75000</v>
      </c>
      <c r="T35" s="328">
        <f>F35/4</f>
        <v>37500</v>
      </c>
      <c r="U35" s="328">
        <f>F35/4</f>
        <v>37500</v>
      </c>
    </row>
    <row r="36" spans="1:22" ht="96" customHeight="1" x14ac:dyDescent="0.2">
      <c r="A36" s="142" t="s">
        <v>1028</v>
      </c>
      <c r="B36" s="150" t="s">
        <v>429</v>
      </c>
      <c r="C36" s="142" t="s">
        <v>627</v>
      </c>
      <c r="D36" s="227" t="s">
        <v>959</v>
      </c>
      <c r="E36" s="145"/>
      <c r="F36" s="165">
        <v>15000000</v>
      </c>
      <c r="G36" s="165"/>
      <c r="H36" s="165"/>
      <c r="I36" s="165"/>
      <c r="J36" s="142"/>
      <c r="K36" s="142"/>
      <c r="L36" s="147"/>
      <c r="M36" s="148"/>
      <c r="N36" s="149"/>
      <c r="O36" s="142"/>
      <c r="P36" s="150" t="s">
        <v>807</v>
      </c>
      <c r="Q36" s="151"/>
      <c r="R36" s="142" t="s">
        <v>764</v>
      </c>
      <c r="S36" s="328">
        <f>F36/2</f>
        <v>7500000</v>
      </c>
      <c r="T36" s="328"/>
      <c r="U36" s="328">
        <f>F36/2</f>
        <v>7500000</v>
      </c>
      <c r="V36" s="224" t="s">
        <v>430</v>
      </c>
    </row>
    <row r="37" spans="1:22" ht="37.5" customHeight="1" x14ac:dyDescent="0.2">
      <c r="A37" s="377" t="s">
        <v>753</v>
      </c>
      <c r="B37" s="396"/>
      <c r="C37" s="396"/>
      <c r="D37" s="396"/>
      <c r="E37" s="267"/>
      <c r="F37" s="268">
        <f>F9+F10+F11+F12+F13+F14+F15+F16+F18+F19+F20+F21+F22+F23+F24+F25+F27+F28+F29+F30+F31+F33+F34+F35+F36</f>
        <v>168056265</v>
      </c>
      <c r="G37" s="143"/>
      <c r="H37" s="143"/>
      <c r="I37" s="143"/>
      <c r="J37" s="142"/>
      <c r="K37" s="142"/>
      <c r="L37" s="147"/>
      <c r="M37" s="148"/>
      <c r="N37" s="149"/>
      <c r="O37" s="142"/>
      <c r="P37" s="142"/>
      <c r="Q37" s="151"/>
      <c r="R37" s="151"/>
      <c r="S37" s="268">
        <f t="shared" ref="S37:U37" si="4">S9+S10+S11+S12+S13+S14+S15+S16+S18+S19+S20+S21+S22+S23+S24+S25+S27+S28+S29+S30+S31+S33+S34+S35+S36</f>
        <v>159731265</v>
      </c>
      <c r="T37" s="268">
        <f t="shared" si="4"/>
        <v>37500</v>
      </c>
      <c r="U37" s="268">
        <f t="shared" si="4"/>
        <v>8287500</v>
      </c>
    </row>
    <row r="38" spans="1:22" x14ac:dyDescent="0.2">
      <c r="A38" s="121"/>
      <c r="J38" s="121"/>
      <c r="K38" s="121"/>
      <c r="L38" s="135"/>
      <c r="M38" s="135"/>
      <c r="O38" s="135"/>
      <c r="Q38" s="135"/>
      <c r="R38" s="135"/>
      <c r="S38" s="322"/>
      <c r="T38" s="322"/>
      <c r="U38" s="322"/>
    </row>
    <row r="39" spans="1:22" x14ac:dyDescent="0.2">
      <c r="A39" s="121"/>
      <c r="J39" s="121"/>
      <c r="K39" s="121"/>
      <c r="L39" s="135"/>
      <c r="M39" s="135"/>
      <c r="O39" s="135"/>
      <c r="Q39" s="135"/>
      <c r="R39" s="135"/>
      <c r="S39" s="322"/>
      <c r="T39" s="322"/>
      <c r="U39" s="322"/>
    </row>
    <row r="40" spans="1:22" x14ac:dyDescent="0.2">
      <c r="A40" s="121"/>
      <c r="J40" s="121"/>
      <c r="K40" s="121"/>
      <c r="L40" s="135"/>
      <c r="M40" s="135"/>
      <c r="O40" s="135"/>
      <c r="Q40" s="135"/>
      <c r="R40" s="135"/>
      <c r="S40" s="322"/>
      <c r="T40" s="322"/>
      <c r="U40" s="322"/>
    </row>
    <row r="41" spans="1:22" x14ac:dyDescent="0.2">
      <c r="A41" s="121"/>
      <c r="J41" s="121"/>
      <c r="K41" s="121"/>
      <c r="L41" s="135"/>
      <c r="M41" s="135"/>
      <c r="O41" s="135"/>
      <c r="Q41" s="135"/>
      <c r="R41" s="135"/>
      <c r="S41" s="322"/>
      <c r="T41" s="322"/>
      <c r="U41" s="322"/>
    </row>
    <row r="42" spans="1:22" x14ac:dyDescent="0.2">
      <c r="A42" s="121"/>
      <c r="J42" s="121"/>
      <c r="K42" s="121"/>
      <c r="L42" s="135"/>
      <c r="M42" s="135"/>
      <c r="O42" s="135"/>
      <c r="Q42" s="135"/>
      <c r="R42" s="135"/>
      <c r="S42" s="322"/>
      <c r="T42" s="322"/>
      <c r="U42" s="322"/>
    </row>
    <row r="43" spans="1:22" x14ac:dyDescent="0.2">
      <c r="A43" s="121"/>
      <c r="J43" s="121"/>
      <c r="K43" s="121"/>
      <c r="L43" s="135"/>
      <c r="M43" s="135"/>
      <c r="O43" s="135"/>
      <c r="Q43" s="135"/>
      <c r="R43" s="135"/>
      <c r="S43" s="322"/>
      <c r="T43" s="322"/>
      <c r="U43" s="322"/>
    </row>
    <row r="44" spans="1:22" x14ac:dyDescent="0.2">
      <c r="A44" s="121"/>
      <c r="J44" s="121"/>
      <c r="K44" s="121"/>
      <c r="L44" s="135"/>
      <c r="M44" s="135"/>
      <c r="O44" s="135"/>
      <c r="Q44" s="135"/>
      <c r="R44" s="135"/>
      <c r="S44" s="322"/>
      <c r="T44" s="322"/>
      <c r="U44" s="322"/>
    </row>
    <row r="45" spans="1:22" x14ac:dyDescent="0.2">
      <c r="A45" s="121"/>
      <c r="J45" s="121"/>
      <c r="K45" s="121"/>
      <c r="L45" s="135"/>
      <c r="M45" s="135"/>
      <c r="O45" s="135"/>
      <c r="Q45" s="135"/>
      <c r="R45" s="135"/>
      <c r="S45" s="322"/>
      <c r="T45" s="322"/>
      <c r="U45" s="322"/>
    </row>
    <row r="46" spans="1:22" x14ac:dyDescent="0.2">
      <c r="A46" s="121"/>
      <c r="J46" s="121"/>
      <c r="K46" s="121"/>
      <c r="L46" s="135"/>
      <c r="M46" s="135"/>
      <c r="O46" s="135"/>
      <c r="Q46" s="135"/>
      <c r="R46" s="135"/>
      <c r="S46" s="322"/>
      <c r="T46" s="322"/>
      <c r="U46" s="322"/>
    </row>
    <row r="47" spans="1:22" x14ac:dyDescent="0.2">
      <c r="A47" s="121"/>
      <c r="J47" s="121"/>
      <c r="K47" s="121"/>
      <c r="L47" s="135"/>
      <c r="M47" s="135"/>
      <c r="O47" s="135"/>
      <c r="Q47" s="135"/>
      <c r="R47" s="135"/>
      <c r="S47" s="322"/>
      <c r="T47" s="322"/>
      <c r="U47" s="322"/>
    </row>
    <row r="48" spans="1:22" x14ac:dyDescent="0.2">
      <c r="A48" s="121"/>
      <c r="J48" s="121"/>
      <c r="K48" s="121"/>
      <c r="L48" s="135"/>
      <c r="M48" s="135"/>
      <c r="O48" s="135"/>
      <c r="Q48" s="135"/>
      <c r="R48" s="135"/>
      <c r="S48" s="322"/>
      <c r="T48" s="322"/>
      <c r="U48" s="322"/>
    </row>
    <row r="49" spans="1:21" x14ac:dyDescent="0.2">
      <c r="A49" s="121"/>
      <c r="J49" s="121"/>
      <c r="K49" s="121"/>
      <c r="L49" s="135"/>
      <c r="M49" s="135"/>
      <c r="O49" s="135"/>
      <c r="Q49" s="135"/>
      <c r="R49" s="135"/>
      <c r="S49" s="322"/>
      <c r="T49" s="322"/>
      <c r="U49" s="322"/>
    </row>
    <row r="50" spans="1:21" x14ac:dyDescent="0.2">
      <c r="A50" s="121"/>
      <c r="J50" s="121"/>
      <c r="K50" s="121"/>
      <c r="L50" s="135"/>
      <c r="M50" s="135"/>
      <c r="O50" s="135"/>
      <c r="Q50" s="135"/>
      <c r="R50" s="135"/>
      <c r="S50" s="322"/>
      <c r="T50" s="322"/>
      <c r="U50" s="322"/>
    </row>
    <row r="51" spans="1:21" x14ac:dyDescent="0.2">
      <c r="A51" s="121"/>
      <c r="J51" s="121"/>
      <c r="K51" s="121"/>
      <c r="L51" s="135"/>
      <c r="M51" s="135"/>
      <c r="O51" s="135"/>
      <c r="Q51" s="135"/>
      <c r="R51" s="135"/>
      <c r="S51" s="322"/>
      <c r="T51" s="322"/>
      <c r="U51" s="322"/>
    </row>
    <row r="52" spans="1:21" x14ac:dyDescent="0.2">
      <c r="A52" s="121"/>
      <c r="J52" s="121"/>
      <c r="K52" s="121"/>
      <c r="L52" s="135"/>
      <c r="M52" s="135"/>
      <c r="O52" s="135"/>
      <c r="Q52" s="135"/>
      <c r="R52" s="135"/>
      <c r="S52" s="322"/>
      <c r="T52" s="322"/>
      <c r="U52" s="322"/>
    </row>
    <row r="53" spans="1:21" x14ac:dyDescent="0.2">
      <c r="A53" s="121"/>
      <c r="J53" s="121"/>
      <c r="K53" s="121"/>
      <c r="L53" s="135"/>
      <c r="M53" s="135"/>
      <c r="O53" s="135"/>
      <c r="Q53" s="135"/>
      <c r="R53" s="135"/>
      <c r="S53" s="322"/>
      <c r="T53" s="322"/>
      <c r="U53" s="322"/>
    </row>
    <row r="54" spans="1:21" x14ac:dyDescent="0.2">
      <c r="A54" s="121"/>
      <c r="J54" s="121"/>
      <c r="K54" s="121"/>
      <c r="L54" s="135"/>
      <c r="M54" s="135"/>
      <c r="O54" s="135"/>
      <c r="Q54" s="135"/>
      <c r="R54" s="135"/>
      <c r="S54" s="322"/>
      <c r="T54" s="322"/>
      <c r="U54" s="322"/>
    </row>
    <row r="55" spans="1:21" x14ac:dyDescent="0.2">
      <c r="A55" s="121"/>
      <c r="J55" s="121"/>
      <c r="K55" s="121"/>
      <c r="L55" s="135"/>
      <c r="M55" s="135"/>
      <c r="O55" s="135"/>
      <c r="Q55" s="135"/>
      <c r="R55" s="135"/>
      <c r="S55" s="322"/>
      <c r="T55" s="322"/>
      <c r="U55" s="322"/>
    </row>
    <row r="56" spans="1:21" x14ac:dyDescent="0.2">
      <c r="A56" s="121"/>
      <c r="J56" s="121"/>
      <c r="K56" s="121"/>
      <c r="L56" s="135"/>
      <c r="M56" s="135"/>
      <c r="O56" s="135"/>
      <c r="Q56" s="135"/>
      <c r="R56" s="135"/>
      <c r="S56" s="322"/>
      <c r="T56" s="322"/>
      <c r="U56" s="322"/>
    </row>
    <row r="57" spans="1:21" x14ac:dyDescent="0.2">
      <c r="A57" s="121"/>
      <c r="J57" s="121"/>
      <c r="K57" s="121"/>
      <c r="L57" s="135"/>
      <c r="M57" s="135"/>
      <c r="O57" s="135"/>
      <c r="Q57" s="135"/>
      <c r="R57" s="135"/>
      <c r="S57" s="322"/>
      <c r="T57" s="322"/>
      <c r="U57" s="322"/>
    </row>
    <row r="58" spans="1:21" x14ac:dyDescent="0.2">
      <c r="A58" s="121"/>
      <c r="J58" s="121"/>
      <c r="K58" s="121"/>
      <c r="L58" s="135"/>
      <c r="M58" s="135"/>
      <c r="O58" s="135"/>
      <c r="Q58" s="135"/>
      <c r="R58" s="135"/>
      <c r="S58" s="322"/>
      <c r="T58" s="322"/>
      <c r="U58" s="322"/>
    </row>
    <row r="59" spans="1:21" x14ac:dyDescent="0.2">
      <c r="A59" s="121"/>
      <c r="J59" s="121"/>
      <c r="K59" s="121"/>
      <c r="L59" s="135"/>
      <c r="M59" s="135"/>
      <c r="O59" s="135"/>
      <c r="Q59" s="135"/>
      <c r="R59" s="135"/>
      <c r="S59" s="322"/>
      <c r="T59" s="322"/>
      <c r="U59" s="322"/>
    </row>
    <row r="60" spans="1:21" x14ac:dyDescent="0.2">
      <c r="A60" s="121"/>
      <c r="J60" s="121"/>
      <c r="K60" s="121"/>
      <c r="L60" s="135"/>
      <c r="M60" s="135"/>
      <c r="O60" s="135"/>
      <c r="Q60" s="135"/>
      <c r="R60" s="135"/>
      <c r="S60" s="322"/>
      <c r="T60" s="322"/>
      <c r="U60" s="322"/>
    </row>
    <row r="61" spans="1:21" x14ac:dyDescent="0.2">
      <c r="A61" s="121"/>
    </row>
    <row r="62" spans="1:21" x14ac:dyDescent="0.2">
      <c r="A62" s="121"/>
    </row>
    <row r="63" spans="1:21" x14ac:dyDescent="0.2">
      <c r="A63" s="121"/>
    </row>
    <row r="64" spans="1:21" x14ac:dyDescent="0.2">
      <c r="A64" s="121"/>
    </row>
  </sheetData>
  <autoFilter ref="A6:U37" xr:uid="{00000000-0009-0000-0000-000005000000}"/>
  <mergeCells count="26">
    <mergeCell ref="A37:D37"/>
    <mergeCell ref="A4:A6"/>
    <mergeCell ref="B4:B6"/>
    <mergeCell ref="A32:U32"/>
    <mergeCell ref="P4:P6"/>
    <mergeCell ref="U4:U6"/>
    <mergeCell ref="J5:J6"/>
    <mergeCell ref="L5:L6"/>
    <mergeCell ref="C4:C6"/>
    <mergeCell ref="A7:U7"/>
    <mergeCell ref="A8:U8"/>
    <mergeCell ref="A17:U17"/>
    <mergeCell ref="A26:U26"/>
    <mergeCell ref="D4:D6"/>
    <mergeCell ref="F4:O4"/>
    <mergeCell ref="F5:F6"/>
    <mergeCell ref="S5:S6"/>
    <mergeCell ref="T5:T6"/>
    <mergeCell ref="E4:E6"/>
    <mergeCell ref="I5:I6"/>
    <mergeCell ref="Q4:Q6"/>
    <mergeCell ref="G5:H5"/>
    <mergeCell ref="M5:N5"/>
    <mergeCell ref="O5:O6"/>
    <mergeCell ref="K5:K6"/>
    <mergeCell ref="R5:R6"/>
  </mergeCells>
  <pageMargins left="0.23622047244094491" right="0.23622047244094491" top="0.74803149606299213" bottom="0.74803149606299213" header="0.31496062992125984" footer="0.31496062992125984"/>
  <pageSetup paperSize="9" scale="76" fitToHeight="0" orientation="landscape" r:id="rId1"/>
  <headerFooter>
    <oddHeader>&amp;C
Jelgavas valstspilsētas un Jelgavas novada attīstības programma 2023–2029
Jelgavas valstspilsētas pašvaldības investīciju plāns</oddHeader>
    <oddFooter>&amp;C&amp;P</oddFooter>
  </headerFooter>
  <rowBreaks count="2" manualBreakCount="2">
    <brk id="13" max="20" man="1"/>
    <brk id="21" max="2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pageSetUpPr fitToPage="1"/>
  </sheetPr>
  <dimension ref="A1:Z49"/>
  <sheetViews>
    <sheetView topLeftCell="A47" zoomScale="90" zoomScaleNormal="90" workbookViewId="0">
      <selection activeCell="F9" sqref="F9:F14"/>
    </sheetView>
  </sheetViews>
  <sheetFormatPr defaultColWidth="9.140625" defaultRowHeight="12.75" x14ac:dyDescent="0.2"/>
  <cols>
    <col min="1" max="1" width="10.7109375" style="122" customWidth="1"/>
    <col min="2" max="2" width="32.140625" style="121" customWidth="1"/>
    <col min="3" max="3" width="16.140625" style="120" customWidth="1"/>
    <col min="4" max="4" width="15.7109375" style="120" customWidth="1"/>
    <col min="5" max="5" width="14" style="120" hidden="1" customWidth="1"/>
    <col min="6" max="6" width="15.7109375" style="123" customWidth="1"/>
    <col min="7" max="8" width="17" style="123" hidden="1" customWidth="1"/>
    <col min="9" max="9" width="13.7109375" style="123" hidden="1" customWidth="1"/>
    <col min="10" max="11" width="14" style="120" hidden="1" customWidth="1"/>
    <col min="12" max="12" width="14.28515625" style="124" hidden="1" customWidth="1"/>
    <col min="13" max="13" width="18.85546875" style="125" hidden="1" customWidth="1"/>
    <col min="14" max="14" width="16.42578125" style="121" hidden="1" customWidth="1"/>
    <col min="15" max="15" width="21.28515625" style="120" hidden="1" customWidth="1"/>
    <col min="16" max="16" width="65.7109375" style="129" customWidth="1"/>
    <col min="17" max="17" width="20.85546875" style="136" hidden="1" customWidth="1"/>
    <col min="18" max="18" width="16.7109375" style="136" customWidth="1"/>
    <col min="19" max="19" width="17" style="323" customWidth="1"/>
    <col min="20" max="23" width="16.85546875" style="323" customWidth="1"/>
    <col min="24" max="24" width="9.140625" style="139" customWidth="1"/>
    <col min="25" max="16384" width="9.140625" style="139"/>
  </cols>
  <sheetData>
    <row r="1" spans="1:26" x14ac:dyDescent="0.2">
      <c r="E1" s="122"/>
      <c r="F1" s="120"/>
      <c r="H1" s="120"/>
      <c r="I1" s="120"/>
      <c r="M1" s="124"/>
      <c r="N1" s="125"/>
      <c r="O1" s="121"/>
      <c r="Q1" s="129"/>
      <c r="R1" s="129"/>
      <c r="S1" s="325"/>
      <c r="T1" s="325"/>
      <c r="U1" s="325"/>
      <c r="V1" s="325"/>
      <c r="W1" s="325"/>
    </row>
    <row r="2" spans="1:26" ht="22.5" x14ac:dyDescent="0.3">
      <c r="A2" s="134" t="s">
        <v>760</v>
      </c>
      <c r="E2" s="122"/>
      <c r="F2" s="120"/>
      <c r="H2" s="120"/>
      <c r="I2" s="120"/>
      <c r="M2" s="124"/>
      <c r="N2" s="125"/>
      <c r="O2" s="121"/>
      <c r="Q2" s="129"/>
      <c r="R2" s="129"/>
      <c r="S2" s="325"/>
      <c r="T2" s="325"/>
      <c r="U2" s="325"/>
      <c r="V2" s="325"/>
      <c r="W2" s="325"/>
    </row>
    <row r="3" spans="1:26" ht="17.25" customHeight="1" x14ac:dyDescent="0.2">
      <c r="A3" s="138"/>
      <c r="B3" s="138"/>
      <c r="C3" s="138"/>
      <c r="D3" s="138"/>
      <c r="E3" s="138"/>
      <c r="F3" s="138"/>
      <c r="G3" s="138"/>
      <c r="H3" s="138"/>
      <c r="I3" s="138"/>
      <c r="J3" s="138"/>
      <c r="K3" s="138"/>
      <c r="L3" s="138"/>
      <c r="M3" s="138"/>
      <c r="N3" s="138"/>
      <c r="O3" s="138"/>
      <c r="P3" s="138"/>
      <c r="Q3" s="138"/>
      <c r="R3" s="138"/>
      <c r="S3" s="330"/>
      <c r="T3" s="330"/>
      <c r="U3" s="330"/>
      <c r="V3" s="330"/>
      <c r="W3" s="330"/>
    </row>
    <row r="4" spans="1:26" ht="17.25" hidden="1" customHeight="1" x14ac:dyDescent="0.2">
      <c r="A4" s="375" t="s">
        <v>10</v>
      </c>
      <c r="B4" s="384" t="s">
        <v>36</v>
      </c>
      <c r="C4" s="384" t="s">
        <v>11</v>
      </c>
      <c r="D4" s="384" t="s">
        <v>949</v>
      </c>
      <c r="E4" s="384" t="s">
        <v>364</v>
      </c>
      <c r="F4" s="373" t="s">
        <v>796</v>
      </c>
      <c r="G4" s="373"/>
      <c r="H4" s="373"/>
      <c r="I4" s="373"/>
      <c r="J4" s="373"/>
      <c r="K4" s="373"/>
      <c r="L4" s="373"/>
      <c r="M4" s="373"/>
      <c r="N4" s="373"/>
      <c r="O4" s="373"/>
      <c r="P4" s="375" t="s">
        <v>368</v>
      </c>
      <c r="Q4" s="381" t="s">
        <v>505</v>
      </c>
      <c r="R4" s="303"/>
      <c r="S4" s="311"/>
      <c r="T4" s="311"/>
      <c r="U4" s="311"/>
      <c r="V4" s="311"/>
      <c r="W4" s="341"/>
    </row>
    <row r="5" spans="1:26" ht="48" customHeight="1" x14ac:dyDescent="0.2">
      <c r="A5" s="398"/>
      <c r="B5" s="385"/>
      <c r="C5" s="385"/>
      <c r="D5" s="385"/>
      <c r="E5" s="385"/>
      <c r="F5" s="374" t="s">
        <v>797</v>
      </c>
      <c r="G5" s="374" t="s">
        <v>804</v>
      </c>
      <c r="H5" s="374"/>
      <c r="I5" s="373" t="s">
        <v>802</v>
      </c>
      <c r="J5" s="374" t="s">
        <v>803</v>
      </c>
      <c r="K5" s="375" t="s">
        <v>810</v>
      </c>
      <c r="L5" s="373" t="s">
        <v>798</v>
      </c>
      <c r="M5" s="373" t="s">
        <v>799</v>
      </c>
      <c r="N5" s="373"/>
      <c r="O5" s="373" t="s">
        <v>800</v>
      </c>
      <c r="P5" s="398"/>
      <c r="Q5" s="382"/>
      <c r="R5" s="388" t="s">
        <v>363</v>
      </c>
      <c r="S5" s="388" t="s">
        <v>960</v>
      </c>
      <c r="T5" s="388" t="s">
        <v>955</v>
      </c>
      <c r="U5" s="388" t="s">
        <v>956</v>
      </c>
      <c r="V5" s="388" t="s">
        <v>962</v>
      </c>
      <c r="W5" s="388" t="s">
        <v>964</v>
      </c>
      <c r="Z5" s="343"/>
    </row>
    <row r="6" spans="1:26" s="130" customFormat="1" ht="33" customHeight="1" x14ac:dyDescent="0.25">
      <c r="A6" s="376"/>
      <c r="B6" s="386"/>
      <c r="C6" s="386"/>
      <c r="D6" s="386"/>
      <c r="E6" s="386"/>
      <c r="F6" s="374"/>
      <c r="G6" s="289" t="s">
        <v>805</v>
      </c>
      <c r="H6" s="289" t="s">
        <v>806</v>
      </c>
      <c r="I6" s="373"/>
      <c r="J6" s="374"/>
      <c r="K6" s="376"/>
      <c r="L6" s="373"/>
      <c r="M6" s="119" t="s">
        <v>506</v>
      </c>
      <c r="N6" s="119" t="s">
        <v>372</v>
      </c>
      <c r="O6" s="373"/>
      <c r="P6" s="376"/>
      <c r="Q6" s="383"/>
      <c r="R6" s="389"/>
      <c r="S6" s="389"/>
      <c r="T6" s="389"/>
      <c r="U6" s="387"/>
      <c r="V6" s="387"/>
      <c r="W6" s="387"/>
    </row>
    <row r="7" spans="1:26" s="130" customFormat="1" ht="20.100000000000001" customHeight="1" x14ac:dyDescent="0.25">
      <c r="A7" s="400" t="s">
        <v>431</v>
      </c>
      <c r="B7" s="400"/>
      <c r="C7" s="400"/>
      <c r="D7" s="400"/>
      <c r="E7" s="400"/>
      <c r="F7" s="400"/>
      <c r="G7" s="400"/>
      <c r="H7" s="400"/>
      <c r="I7" s="400"/>
      <c r="J7" s="400"/>
      <c r="K7" s="400"/>
      <c r="L7" s="400"/>
      <c r="M7" s="400"/>
      <c r="N7" s="400"/>
      <c r="O7" s="400"/>
      <c r="P7" s="400"/>
      <c r="Q7" s="400"/>
      <c r="R7" s="400"/>
      <c r="S7" s="400"/>
      <c r="T7" s="400"/>
      <c r="U7" s="400"/>
      <c r="V7" s="400"/>
      <c r="W7" s="342"/>
    </row>
    <row r="8" spans="1:26" ht="64.5" customHeight="1" x14ac:dyDescent="0.2">
      <c r="A8" s="142" t="s">
        <v>557</v>
      </c>
      <c r="B8" s="144" t="s">
        <v>699</v>
      </c>
      <c r="C8" s="142" t="s">
        <v>627</v>
      </c>
      <c r="D8" s="345" t="s">
        <v>966</v>
      </c>
      <c r="E8" s="145"/>
      <c r="F8" s="146">
        <v>692272.22</v>
      </c>
      <c r="G8" s="146"/>
      <c r="H8" s="146"/>
      <c r="I8" s="146"/>
      <c r="J8" s="142"/>
      <c r="K8" s="142"/>
      <c r="L8" s="147"/>
      <c r="M8" s="148"/>
      <c r="N8" s="149"/>
      <c r="O8" s="142"/>
      <c r="P8" s="150" t="s">
        <v>598</v>
      </c>
      <c r="Q8" s="151"/>
      <c r="R8" s="143" t="s">
        <v>395</v>
      </c>
      <c r="S8" s="321">
        <f>F8/2</f>
        <v>346136.11</v>
      </c>
      <c r="T8" s="321">
        <f>V8+W8</f>
        <v>173068.05499999999</v>
      </c>
      <c r="U8" s="321">
        <f>F8/4</f>
        <v>173068.05499999999</v>
      </c>
      <c r="V8" s="321">
        <f>F8/4</f>
        <v>173068.05499999999</v>
      </c>
      <c r="W8" s="321"/>
    </row>
    <row r="9" spans="1:26" ht="67.5" customHeight="1" x14ac:dyDescent="0.2">
      <c r="A9" s="142" t="s">
        <v>558</v>
      </c>
      <c r="B9" s="144" t="s">
        <v>824</v>
      </c>
      <c r="C9" s="142" t="s">
        <v>627</v>
      </c>
      <c r="D9" s="345" t="s">
        <v>966</v>
      </c>
      <c r="E9" s="145"/>
      <c r="F9" s="146">
        <v>1065998</v>
      </c>
      <c r="G9" s="146"/>
      <c r="H9" s="146"/>
      <c r="I9" s="146"/>
      <c r="J9" s="142"/>
      <c r="K9" s="142"/>
      <c r="L9" s="147"/>
      <c r="M9" s="148"/>
      <c r="N9" s="149"/>
      <c r="O9" s="142"/>
      <c r="P9" s="150" t="s">
        <v>635</v>
      </c>
      <c r="Q9" s="151"/>
      <c r="R9" s="143" t="s">
        <v>395</v>
      </c>
      <c r="S9" s="321">
        <f t="shared" ref="S9:S30" si="0">F9/2</f>
        <v>532999</v>
      </c>
      <c r="T9" s="321">
        <f t="shared" ref="T9:T30" si="1">V9+W9</f>
        <v>266499.5</v>
      </c>
      <c r="U9" s="321">
        <f>F9/4</f>
        <v>266499.5</v>
      </c>
      <c r="V9" s="321">
        <f>F9/4</f>
        <v>266499.5</v>
      </c>
      <c r="W9" s="321"/>
    </row>
    <row r="10" spans="1:26" ht="53.25" customHeight="1" x14ac:dyDescent="0.2">
      <c r="A10" s="142" t="s">
        <v>559</v>
      </c>
      <c r="B10" s="144" t="s">
        <v>823</v>
      </c>
      <c r="C10" s="142" t="s">
        <v>627</v>
      </c>
      <c r="D10" s="345" t="s">
        <v>966</v>
      </c>
      <c r="E10" s="145"/>
      <c r="F10" s="146">
        <v>278784</v>
      </c>
      <c r="G10" s="146"/>
      <c r="H10" s="146"/>
      <c r="I10" s="146"/>
      <c r="J10" s="142"/>
      <c r="K10" s="142"/>
      <c r="L10" s="147"/>
      <c r="M10" s="148"/>
      <c r="N10" s="149"/>
      <c r="O10" s="142"/>
      <c r="P10" s="150" t="s">
        <v>773</v>
      </c>
      <c r="Q10" s="151"/>
      <c r="R10" s="143" t="s">
        <v>818</v>
      </c>
      <c r="S10" s="321">
        <f t="shared" si="0"/>
        <v>139392</v>
      </c>
      <c r="T10" s="321">
        <f t="shared" si="1"/>
        <v>0</v>
      </c>
      <c r="U10" s="321">
        <f>F10/2</f>
        <v>139392</v>
      </c>
      <c r="V10" s="321"/>
      <c r="W10" s="321"/>
    </row>
    <row r="11" spans="1:26" ht="69" customHeight="1" x14ac:dyDescent="0.2">
      <c r="A11" s="142" t="s">
        <v>698</v>
      </c>
      <c r="B11" s="144" t="s">
        <v>822</v>
      </c>
      <c r="C11" s="142" t="s">
        <v>627</v>
      </c>
      <c r="D11" s="345" t="s">
        <v>966</v>
      </c>
      <c r="E11" s="145"/>
      <c r="F11" s="146">
        <v>136331</v>
      </c>
      <c r="G11" s="146"/>
      <c r="H11" s="146"/>
      <c r="I11" s="146"/>
      <c r="J11" s="142"/>
      <c r="K11" s="142"/>
      <c r="L11" s="147"/>
      <c r="M11" s="148"/>
      <c r="N11" s="149"/>
      <c r="O11" s="142"/>
      <c r="P11" s="150" t="s">
        <v>774</v>
      </c>
      <c r="Q11" s="151"/>
      <c r="R11" s="143" t="s">
        <v>818</v>
      </c>
      <c r="S11" s="321">
        <f t="shared" si="0"/>
        <v>68165.5</v>
      </c>
      <c r="T11" s="321">
        <f t="shared" si="1"/>
        <v>0</v>
      </c>
      <c r="U11" s="321">
        <f>F11/2</f>
        <v>68165.5</v>
      </c>
      <c r="V11" s="321"/>
      <c r="W11" s="321"/>
    </row>
    <row r="12" spans="1:26" ht="69.75" customHeight="1" x14ac:dyDescent="0.2">
      <c r="A12" s="142" t="s">
        <v>560</v>
      </c>
      <c r="B12" s="144" t="s">
        <v>749</v>
      </c>
      <c r="C12" s="142" t="s">
        <v>627</v>
      </c>
      <c r="D12" s="345" t="s">
        <v>966</v>
      </c>
      <c r="E12" s="145"/>
      <c r="F12" s="146">
        <v>354922</v>
      </c>
      <c r="G12" s="146"/>
      <c r="H12" s="146"/>
      <c r="I12" s="146"/>
      <c r="J12" s="142"/>
      <c r="K12" s="142"/>
      <c r="L12" s="147"/>
      <c r="M12" s="148"/>
      <c r="N12" s="149"/>
      <c r="O12" s="142"/>
      <c r="P12" s="150" t="s">
        <v>777</v>
      </c>
      <c r="Q12" s="151"/>
      <c r="R12" s="143" t="s">
        <v>818</v>
      </c>
      <c r="S12" s="321">
        <f t="shared" si="0"/>
        <v>177461</v>
      </c>
      <c r="T12" s="321">
        <f t="shared" si="1"/>
        <v>88730.5</v>
      </c>
      <c r="U12" s="321">
        <f>F12/4</f>
        <v>88730.5</v>
      </c>
      <c r="V12" s="321">
        <f>F12/4</f>
        <v>88730.5</v>
      </c>
      <c r="W12" s="321"/>
    </row>
    <row r="13" spans="1:26" ht="57" customHeight="1" x14ac:dyDescent="0.2">
      <c r="A13" s="142" t="s">
        <v>561</v>
      </c>
      <c r="B13" s="144" t="s">
        <v>700</v>
      </c>
      <c r="C13" s="142" t="s">
        <v>627</v>
      </c>
      <c r="D13" s="345" t="s">
        <v>966</v>
      </c>
      <c r="E13" s="145"/>
      <c r="F13" s="146">
        <v>150000</v>
      </c>
      <c r="G13" s="146"/>
      <c r="H13" s="146"/>
      <c r="I13" s="146"/>
      <c r="J13" s="142"/>
      <c r="K13" s="142"/>
      <c r="L13" s="147"/>
      <c r="M13" s="148"/>
      <c r="N13" s="149"/>
      <c r="O13" s="142"/>
      <c r="P13" s="144" t="s">
        <v>432</v>
      </c>
      <c r="Q13" s="151"/>
      <c r="R13" s="143" t="s">
        <v>18</v>
      </c>
      <c r="S13" s="321">
        <f t="shared" si="0"/>
        <v>75000</v>
      </c>
      <c r="T13" s="321">
        <f t="shared" si="1"/>
        <v>75000</v>
      </c>
      <c r="U13" s="321"/>
      <c r="V13" s="321">
        <f>F13/2</f>
        <v>75000</v>
      </c>
      <c r="W13" s="321"/>
    </row>
    <row r="14" spans="1:26" ht="68.25" customHeight="1" x14ac:dyDescent="0.2">
      <c r="A14" s="142" t="s">
        <v>562</v>
      </c>
      <c r="B14" s="144" t="s">
        <v>701</v>
      </c>
      <c r="C14" s="142" t="s">
        <v>627</v>
      </c>
      <c r="D14" s="345" t="s">
        <v>966</v>
      </c>
      <c r="E14" s="145"/>
      <c r="F14" s="146">
        <v>697897</v>
      </c>
      <c r="G14" s="146"/>
      <c r="H14" s="146"/>
      <c r="I14" s="146"/>
      <c r="J14" s="142"/>
      <c r="K14" s="142"/>
      <c r="L14" s="147"/>
      <c r="M14" s="148"/>
      <c r="N14" s="149"/>
      <c r="O14" s="142"/>
      <c r="P14" s="144" t="s">
        <v>702</v>
      </c>
      <c r="Q14" s="151"/>
      <c r="R14" s="143" t="s">
        <v>818</v>
      </c>
      <c r="S14" s="321">
        <f t="shared" si="0"/>
        <v>348948.5</v>
      </c>
      <c r="T14" s="321">
        <f t="shared" si="1"/>
        <v>0</v>
      </c>
      <c r="U14" s="321">
        <f>F14/2</f>
        <v>348948.5</v>
      </c>
      <c r="V14" s="321"/>
      <c r="W14" s="321"/>
    </row>
    <row r="15" spans="1:26" ht="53.25" customHeight="1" x14ac:dyDescent="0.2">
      <c r="A15" s="142" t="s">
        <v>563</v>
      </c>
      <c r="B15" s="150" t="s">
        <v>433</v>
      </c>
      <c r="C15" s="142" t="s">
        <v>627</v>
      </c>
      <c r="D15" s="345" t="s">
        <v>966</v>
      </c>
      <c r="E15" s="145"/>
      <c r="F15" s="146">
        <v>400000</v>
      </c>
      <c r="G15" s="146"/>
      <c r="H15" s="146"/>
      <c r="I15" s="146"/>
      <c r="J15" s="142"/>
      <c r="K15" s="142"/>
      <c r="L15" s="147"/>
      <c r="M15" s="148"/>
      <c r="N15" s="149"/>
      <c r="O15" s="142"/>
      <c r="P15" s="150" t="s">
        <v>434</v>
      </c>
      <c r="Q15" s="151"/>
      <c r="R15" s="143" t="s">
        <v>18</v>
      </c>
      <c r="S15" s="321">
        <f t="shared" si="0"/>
        <v>200000</v>
      </c>
      <c r="T15" s="321">
        <f t="shared" si="1"/>
        <v>200000</v>
      </c>
      <c r="U15" s="321"/>
      <c r="V15" s="321">
        <f>F15/2</f>
        <v>200000</v>
      </c>
      <c r="W15" s="321"/>
    </row>
    <row r="16" spans="1:26" ht="38.25" x14ac:dyDescent="0.2">
      <c r="A16" s="142" t="s">
        <v>564</v>
      </c>
      <c r="B16" s="150" t="s">
        <v>435</v>
      </c>
      <c r="C16" s="142" t="s">
        <v>627</v>
      </c>
      <c r="D16" s="345" t="s">
        <v>966</v>
      </c>
      <c r="E16" s="145"/>
      <c r="F16" s="146">
        <v>210000</v>
      </c>
      <c r="G16" s="146"/>
      <c r="H16" s="146"/>
      <c r="I16" s="146"/>
      <c r="J16" s="142"/>
      <c r="K16" s="142"/>
      <c r="L16" s="147"/>
      <c r="M16" s="148"/>
      <c r="N16" s="149"/>
      <c r="O16" s="142"/>
      <c r="P16" s="150" t="s">
        <v>436</v>
      </c>
      <c r="Q16" s="151"/>
      <c r="R16" s="143" t="s">
        <v>18</v>
      </c>
      <c r="S16" s="321">
        <f t="shared" si="0"/>
        <v>105000</v>
      </c>
      <c r="T16" s="321">
        <f t="shared" si="1"/>
        <v>105000</v>
      </c>
      <c r="U16" s="321"/>
      <c r="V16" s="321">
        <f>F16/2</f>
        <v>105000</v>
      </c>
      <c r="W16" s="321"/>
    </row>
    <row r="17" spans="1:23" ht="58.5" customHeight="1" x14ac:dyDescent="0.2">
      <c r="A17" s="142" t="s">
        <v>565</v>
      </c>
      <c r="B17" s="150" t="s">
        <v>437</v>
      </c>
      <c r="C17" s="142" t="s">
        <v>627</v>
      </c>
      <c r="D17" s="345" t="s">
        <v>966</v>
      </c>
      <c r="E17" s="145"/>
      <c r="F17" s="146">
        <v>189000</v>
      </c>
      <c r="G17" s="146"/>
      <c r="H17" s="146"/>
      <c r="I17" s="146"/>
      <c r="J17" s="142"/>
      <c r="K17" s="142"/>
      <c r="L17" s="147"/>
      <c r="M17" s="148"/>
      <c r="N17" s="149"/>
      <c r="O17" s="142"/>
      <c r="P17" s="150" t="s">
        <v>438</v>
      </c>
      <c r="Q17" s="151"/>
      <c r="R17" s="143" t="s">
        <v>18</v>
      </c>
      <c r="S17" s="321">
        <f t="shared" si="0"/>
        <v>94500</v>
      </c>
      <c r="T17" s="321">
        <f t="shared" si="1"/>
        <v>94500</v>
      </c>
      <c r="U17" s="321"/>
      <c r="V17" s="321">
        <f>F17/2</f>
        <v>94500</v>
      </c>
      <c r="W17" s="321"/>
    </row>
    <row r="18" spans="1:23" ht="28.5" customHeight="1" x14ac:dyDescent="0.2">
      <c r="A18" s="142" t="s">
        <v>566</v>
      </c>
      <c r="B18" s="150" t="s">
        <v>439</v>
      </c>
      <c r="C18" s="142" t="s">
        <v>413</v>
      </c>
      <c r="D18" s="345" t="s">
        <v>966</v>
      </c>
      <c r="E18" s="145"/>
      <c r="F18" s="146">
        <v>240000</v>
      </c>
      <c r="G18" s="146"/>
      <c r="H18" s="146"/>
      <c r="I18" s="146"/>
      <c r="J18" s="142"/>
      <c r="K18" s="142"/>
      <c r="L18" s="147"/>
      <c r="M18" s="148"/>
      <c r="N18" s="149"/>
      <c r="O18" s="142"/>
      <c r="P18" s="150" t="s">
        <v>439</v>
      </c>
      <c r="Q18" s="151"/>
      <c r="R18" s="143" t="s">
        <v>18</v>
      </c>
      <c r="S18" s="321">
        <f t="shared" si="0"/>
        <v>120000</v>
      </c>
      <c r="T18" s="321">
        <f t="shared" si="1"/>
        <v>120000</v>
      </c>
      <c r="U18" s="321"/>
      <c r="V18" s="321">
        <f t="shared" ref="V18:V30" si="2">F18/2</f>
        <v>120000</v>
      </c>
      <c r="W18" s="321"/>
    </row>
    <row r="19" spans="1:23" ht="30" customHeight="1" x14ac:dyDescent="0.2">
      <c r="A19" s="142" t="s">
        <v>567</v>
      </c>
      <c r="B19" s="150" t="s">
        <v>440</v>
      </c>
      <c r="C19" s="142" t="s">
        <v>413</v>
      </c>
      <c r="D19" s="345" t="s">
        <v>966</v>
      </c>
      <c r="E19" s="145"/>
      <c r="F19" s="146">
        <v>75000</v>
      </c>
      <c r="G19" s="146"/>
      <c r="H19" s="146"/>
      <c r="I19" s="146"/>
      <c r="J19" s="142"/>
      <c r="K19" s="142"/>
      <c r="L19" s="147"/>
      <c r="M19" s="148"/>
      <c r="N19" s="149"/>
      <c r="O19" s="142"/>
      <c r="P19" s="150" t="s">
        <v>440</v>
      </c>
      <c r="Q19" s="151"/>
      <c r="R19" s="143" t="s">
        <v>18</v>
      </c>
      <c r="S19" s="321">
        <f t="shared" si="0"/>
        <v>37500</v>
      </c>
      <c r="T19" s="321">
        <f t="shared" si="1"/>
        <v>37500</v>
      </c>
      <c r="U19" s="321"/>
      <c r="V19" s="321">
        <f t="shared" si="2"/>
        <v>37500</v>
      </c>
      <c r="W19" s="321"/>
    </row>
    <row r="20" spans="1:23" ht="37.5" customHeight="1" x14ac:dyDescent="0.2">
      <c r="A20" s="142" t="s">
        <v>568</v>
      </c>
      <c r="B20" s="150" t="s">
        <v>441</v>
      </c>
      <c r="C20" s="142" t="s">
        <v>413</v>
      </c>
      <c r="D20" s="345" t="s">
        <v>966</v>
      </c>
      <c r="E20" s="145"/>
      <c r="F20" s="146">
        <v>1100000</v>
      </c>
      <c r="G20" s="146"/>
      <c r="H20" s="146"/>
      <c r="I20" s="146"/>
      <c r="J20" s="142"/>
      <c r="K20" s="142"/>
      <c r="L20" s="147"/>
      <c r="M20" s="148"/>
      <c r="N20" s="149"/>
      <c r="O20" s="142"/>
      <c r="P20" s="150" t="s">
        <v>633</v>
      </c>
      <c r="Q20" s="151"/>
      <c r="R20" s="143" t="s">
        <v>18</v>
      </c>
      <c r="S20" s="321">
        <f t="shared" si="0"/>
        <v>550000</v>
      </c>
      <c r="T20" s="321">
        <f t="shared" si="1"/>
        <v>550000</v>
      </c>
      <c r="U20" s="321"/>
      <c r="V20" s="321">
        <f t="shared" si="2"/>
        <v>550000</v>
      </c>
      <c r="W20" s="321"/>
    </row>
    <row r="21" spans="1:23" ht="28.5" customHeight="1" x14ac:dyDescent="0.2">
      <c r="A21" s="142" t="s">
        <v>569</v>
      </c>
      <c r="B21" s="150" t="s">
        <v>693</v>
      </c>
      <c r="C21" s="142" t="s">
        <v>413</v>
      </c>
      <c r="D21" s="345" t="s">
        <v>966</v>
      </c>
      <c r="E21" s="145"/>
      <c r="F21" s="146">
        <v>94800</v>
      </c>
      <c r="G21" s="146"/>
      <c r="H21" s="146"/>
      <c r="I21" s="146"/>
      <c r="J21" s="142"/>
      <c r="K21" s="142"/>
      <c r="L21" s="147"/>
      <c r="M21" s="148"/>
      <c r="N21" s="149"/>
      <c r="O21" s="142"/>
      <c r="P21" s="150" t="s">
        <v>442</v>
      </c>
      <c r="Q21" s="151"/>
      <c r="R21" s="143" t="s">
        <v>18</v>
      </c>
      <c r="S21" s="321">
        <f t="shared" si="0"/>
        <v>47400</v>
      </c>
      <c r="T21" s="321">
        <f t="shared" si="1"/>
        <v>47400</v>
      </c>
      <c r="U21" s="321"/>
      <c r="V21" s="321">
        <f t="shared" si="2"/>
        <v>47400</v>
      </c>
      <c r="W21" s="321"/>
    </row>
    <row r="22" spans="1:23" ht="42" customHeight="1" x14ac:dyDescent="0.2">
      <c r="A22" s="142" t="s">
        <v>570</v>
      </c>
      <c r="B22" s="150" t="s">
        <v>694</v>
      </c>
      <c r="C22" s="142" t="s">
        <v>413</v>
      </c>
      <c r="D22" s="345" t="s">
        <v>966</v>
      </c>
      <c r="E22" s="145"/>
      <c r="F22" s="146">
        <v>150500</v>
      </c>
      <c r="G22" s="146"/>
      <c r="H22" s="146"/>
      <c r="I22" s="146"/>
      <c r="J22" s="142"/>
      <c r="K22" s="142"/>
      <c r="L22" s="147"/>
      <c r="M22" s="148"/>
      <c r="N22" s="149"/>
      <c r="O22" s="142"/>
      <c r="P22" s="150" t="s">
        <v>443</v>
      </c>
      <c r="Q22" s="151"/>
      <c r="R22" s="143" t="s">
        <v>18</v>
      </c>
      <c r="S22" s="321">
        <f t="shared" si="0"/>
        <v>75250</v>
      </c>
      <c r="T22" s="321">
        <f t="shared" si="1"/>
        <v>75250</v>
      </c>
      <c r="U22" s="321"/>
      <c r="V22" s="321">
        <f t="shared" si="2"/>
        <v>75250</v>
      </c>
      <c r="W22" s="321"/>
    </row>
    <row r="23" spans="1:23" ht="30" customHeight="1" x14ac:dyDescent="0.2">
      <c r="A23" s="142" t="s">
        <v>571</v>
      </c>
      <c r="B23" s="150" t="s">
        <v>444</v>
      </c>
      <c r="C23" s="142" t="s">
        <v>413</v>
      </c>
      <c r="D23" s="345" t="s">
        <v>966</v>
      </c>
      <c r="E23" s="145"/>
      <c r="F23" s="146">
        <v>235000</v>
      </c>
      <c r="G23" s="146"/>
      <c r="H23" s="146"/>
      <c r="I23" s="146"/>
      <c r="J23" s="142"/>
      <c r="K23" s="142"/>
      <c r="L23" s="147"/>
      <c r="M23" s="148"/>
      <c r="N23" s="149"/>
      <c r="O23" s="142"/>
      <c r="P23" s="150" t="s">
        <v>445</v>
      </c>
      <c r="Q23" s="151"/>
      <c r="R23" s="143" t="s">
        <v>18</v>
      </c>
      <c r="S23" s="321">
        <f t="shared" si="0"/>
        <v>117500</v>
      </c>
      <c r="T23" s="321">
        <f t="shared" si="1"/>
        <v>117500</v>
      </c>
      <c r="U23" s="321"/>
      <c r="V23" s="321">
        <f t="shared" si="2"/>
        <v>117500</v>
      </c>
      <c r="W23" s="321"/>
    </row>
    <row r="24" spans="1:23" x14ac:dyDescent="0.2">
      <c r="A24" s="142" t="s">
        <v>572</v>
      </c>
      <c r="B24" s="150" t="s">
        <v>446</v>
      </c>
      <c r="C24" s="142" t="s">
        <v>413</v>
      </c>
      <c r="D24" s="345" t="s">
        <v>966</v>
      </c>
      <c r="E24" s="145"/>
      <c r="F24" s="146">
        <v>234000</v>
      </c>
      <c r="G24" s="146"/>
      <c r="H24" s="146"/>
      <c r="I24" s="146"/>
      <c r="J24" s="142"/>
      <c r="K24" s="142"/>
      <c r="L24" s="147"/>
      <c r="M24" s="148"/>
      <c r="N24" s="149"/>
      <c r="O24" s="142"/>
      <c r="P24" s="150" t="s">
        <v>703</v>
      </c>
      <c r="Q24" s="151"/>
      <c r="R24" s="143" t="s">
        <v>19</v>
      </c>
      <c r="S24" s="321">
        <f t="shared" si="0"/>
        <v>117000</v>
      </c>
      <c r="T24" s="321">
        <f t="shared" si="1"/>
        <v>117000</v>
      </c>
      <c r="U24" s="321"/>
      <c r="V24" s="321">
        <f t="shared" si="2"/>
        <v>117000</v>
      </c>
      <c r="W24" s="321"/>
    </row>
    <row r="25" spans="1:23" ht="30.75" customHeight="1" x14ac:dyDescent="0.2">
      <c r="A25" s="142" t="s">
        <v>573</v>
      </c>
      <c r="B25" s="150" t="s">
        <v>449</v>
      </c>
      <c r="C25" s="142" t="s">
        <v>413</v>
      </c>
      <c r="D25" s="345" t="s">
        <v>966</v>
      </c>
      <c r="E25" s="145"/>
      <c r="F25" s="146">
        <v>200000</v>
      </c>
      <c r="G25" s="146"/>
      <c r="H25" s="146"/>
      <c r="I25" s="146"/>
      <c r="J25" s="142"/>
      <c r="K25" s="142"/>
      <c r="L25" s="147"/>
      <c r="M25" s="148"/>
      <c r="N25" s="149"/>
      <c r="O25" s="142"/>
      <c r="P25" s="150" t="s">
        <v>695</v>
      </c>
      <c r="Q25" s="151"/>
      <c r="R25" s="143" t="s">
        <v>19</v>
      </c>
      <c r="S25" s="321">
        <f t="shared" si="0"/>
        <v>100000</v>
      </c>
      <c r="T25" s="321">
        <f t="shared" si="1"/>
        <v>100000</v>
      </c>
      <c r="U25" s="321"/>
      <c r="V25" s="321">
        <f t="shared" si="2"/>
        <v>100000</v>
      </c>
      <c r="W25" s="321"/>
    </row>
    <row r="26" spans="1:23" ht="39.75" customHeight="1" x14ac:dyDescent="0.2">
      <c r="A26" s="142" t="s">
        <v>574</v>
      </c>
      <c r="B26" s="150" t="s">
        <v>450</v>
      </c>
      <c r="C26" s="142" t="s">
        <v>413</v>
      </c>
      <c r="D26" s="345" t="s">
        <v>966</v>
      </c>
      <c r="E26" s="145"/>
      <c r="F26" s="146">
        <v>650000</v>
      </c>
      <c r="G26" s="146"/>
      <c r="H26" s="146"/>
      <c r="I26" s="146"/>
      <c r="J26" s="142"/>
      <c r="K26" s="142"/>
      <c r="L26" s="147"/>
      <c r="M26" s="148"/>
      <c r="N26" s="149"/>
      <c r="O26" s="142"/>
      <c r="P26" s="150" t="s">
        <v>450</v>
      </c>
      <c r="Q26" s="151"/>
      <c r="R26" s="143" t="s">
        <v>23</v>
      </c>
      <c r="S26" s="321">
        <f t="shared" si="0"/>
        <v>325000</v>
      </c>
      <c r="T26" s="321">
        <f t="shared" si="1"/>
        <v>325000</v>
      </c>
      <c r="U26" s="321"/>
      <c r="V26" s="321">
        <f t="shared" si="2"/>
        <v>325000</v>
      </c>
      <c r="W26" s="321"/>
    </row>
    <row r="27" spans="1:23" ht="36" customHeight="1" x14ac:dyDescent="0.2">
      <c r="A27" s="142" t="s">
        <v>761</v>
      </c>
      <c r="B27" s="150" t="s">
        <v>636</v>
      </c>
      <c r="C27" s="142" t="s">
        <v>413</v>
      </c>
      <c r="D27" s="345" t="s">
        <v>966</v>
      </c>
      <c r="E27" s="145"/>
      <c r="F27" s="146">
        <v>100800</v>
      </c>
      <c r="G27" s="146"/>
      <c r="H27" s="146"/>
      <c r="I27" s="146"/>
      <c r="J27" s="142"/>
      <c r="K27" s="142"/>
      <c r="L27" s="147"/>
      <c r="M27" s="148"/>
      <c r="N27" s="149"/>
      <c r="O27" s="142"/>
      <c r="P27" s="150" t="s">
        <v>636</v>
      </c>
      <c r="Q27" s="151"/>
      <c r="R27" s="143" t="s">
        <v>19</v>
      </c>
      <c r="S27" s="321">
        <f t="shared" si="0"/>
        <v>50400</v>
      </c>
      <c r="T27" s="321">
        <f t="shared" si="1"/>
        <v>50400</v>
      </c>
      <c r="U27" s="321"/>
      <c r="V27" s="321">
        <f t="shared" si="2"/>
        <v>50400</v>
      </c>
      <c r="W27" s="321"/>
    </row>
    <row r="28" spans="1:23" ht="33" customHeight="1" x14ac:dyDescent="0.2">
      <c r="A28" s="142" t="s">
        <v>575</v>
      </c>
      <c r="B28" s="150" t="s">
        <v>447</v>
      </c>
      <c r="C28" s="142" t="s">
        <v>413</v>
      </c>
      <c r="D28" s="345" t="s">
        <v>966</v>
      </c>
      <c r="E28" s="145"/>
      <c r="F28" s="152">
        <v>24597691</v>
      </c>
      <c r="G28" s="152"/>
      <c r="H28" s="152"/>
      <c r="I28" s="152"/>
      <c r="J28" s="142"/>
      <c r="K28" s="142"/>
      <c r="L28" s="147"/>
      <c r="M28" s="148"/>
      <c r="N28" s="149"/>
      <c r="O28" s="142"/>
      <c r="P28" s="150" t="s">
        <v>637</v>
      </c>
      <c r="Q28" s="151"/>
      <c r="R28" s="143" t="s">
        <v>615</v>
      </c>
      <c r="S28" s="321">
        <f t="shared" si="0"/>
        <v>12298845.5</v>
      </c>
      <c r="T28" s="321">
        <f t="shared" si="1"/>
        <v>12298845.5</v>
      </c>
      <c r="U28" s="321"/>
      <c r="V28" s="321">
        <f t="shared" si="2"/>
        <v>12298845.5</v>
      </c>
      <c r="W28" s="321"/>
    </row>
    <row r="29" spans="1:23" ht="30" customHeight="1" x14ac:dyDescent="0.2">
      <c r="A29" s="142" t="s">
        <v>775</v>
      </c>
      <c r="B29" s="150" t="s">
        <v>448</v>
      </c>
      <c r="C29" s="142" t="s">
        <v>413</v>
      </c>
      <c r="D29" s="345" t="s">
        <v>966</v>
      </c>
      <c r="E29" s="145"/>
      <c r="F29" s="152">
        <v>16268909</v>
      </c>
      <c r="G29" s="152"/>
      <c r="H29" s="152"/>
      <c r="I29" s="152"/>
      <c r="J29" s="142"/>
      <c r="K29" s="142"/>
      <c r="L29" s="147"/>
      <c r="M29" s="148"/>
      <c r="N29" s="149"/>
      <c r="O29" s="142"/>
      <c r="P29" s="150" t="s">
        <v>638</v>
      </c>
      <c r="Q29" s="151"/>
      <c r="R29" s="143" t="s">
        <v>615</v>
      </c>
      <c r="S29" s="321">
        <f t="shared" si="0"/>
        <v>8134454.5</v>
      </c>
      <c r="T29" s="321">
        <f t="shared" si="1"/>
        <v>8134454.5</v>
      </c>
      <c r="U29" s="321"/>
      <c r="V29" s="321">
        <f t="shared" si="2"/>
        <v>8134454.5</v>
      </c>
      <c r="W29" s="321"/>
    </row>
    <row r="30" spans="1:23" ht="41.25" customHeight="1" x14ac:dyDescent="0.2">
      <c r="A30" s="142" t="s">
        <v>776</v>
      </c>
      <c r="B30" s="150" t="s">
        <v>696</v>
      </c>
      <c r="C30" s="142" t="s">
        <v>413</v>
      </c>
      <c r="D30" s="345" t="s">
        <v>966</v>
      </c>
      <c r="E30" s="145"/>
      <c r="F30" s="152">
        <v>45524213</v>
      </c>
      <c r="G30" s="152"/>
      <c r="H30" s="152"/>
      <c r="I30" s="152"/>
      <c r="J30" s="142"/>
      <c r="K30" s="142"/>
      <c r="L30" s="147"/>
      <c r="M30" s="148"/>
      <c r="N30" s="149"/>
      <c r="O30" s="142"/>
      <c r="P30" s="150" t="s">
        <v>639</v>
      </c>
      <c r="Q30" s="151"/>
      <c r="R30" s="143" t="s">
        <v>615</v>
      </c>
      <c r="S30" s="321">
        <f t="shared" si="0"/>
        <v>22762106.5</v>
      </c>
      <c r="T30" s="321">
        <f t="shared" si="1"/>
        <v>22762106.5</v>
      </c>
      <c r="U30" s="321"/>
      <c r="V30" s="321">
        <f t="shared" si="2"/>
        <v>22762106.5</v>
      </c>
      <c r="W30" s="321"/>
    </row>
    <row r="31" spans="1:23" ht="20.100000000000001" customHeight="1" x14ac:dyDescent="0.2">
      <c r="A31" s="399" t="s">
        <v>462</v>
      </c>
      <c r="B31" s="399"/>
      <c r="C31" s="399"/>
      <c r="D31" s="399"/>
      <c r="E31" s="399"/>
      <c r="F31" s="399"/>
      <c r="G31" s="399"/>
      <c r="H31" s="399"/>
      <c r="I31" s="399"/>
      <c r="J31" s="399"/>
      <c r="K31" s="399"/>
      <c r="L31" s="399"/>
      <c r="M31" s="399"/>
      <c r="N31" s="399"/>
      <c r="O31" s="399"/>
      <c r="P31" s="399"/>
      <c r="Q31" s="399"/>
      <c r="R31" s="399"/>
      <c r="S31" s="399"/>
      <c r="T31" s="399"/>
      <c r="U31" s="399"/>
      <c r="V31" s="399"/>
      <c r="W31" s="308"/>
    </row>
    <row r="32" spans="1:23" ht="51" x14ac:dyDescent="0.2">
      <c r="A32" s="142" t="s">
        <v>577</v>
      </c>
      <c r="B32" s="150" t="s">
        <v>665</v>
      </c>
      <c r="C32" s="142" t="s">
        <v>627</v>
      </c>
      <c r="D32" s="345" t="s">
        <v>966</v>
      </c>
      <c r="E32" s="145"/>
      <c r="F32" s="154">
        <v>17056412.758000001</v>
      </c>
      <c r="G32" s="154"/>
      <c r="H32" s="154"/>
      <c r="I32" s="154"/>
      <c r="J32" s="142"/>
      <c r="K32" s="142"/>
      <c r="L32" s="147"/>
      <c r="M32" s="148"/>
      <c r="N32" s="149"/>
      <c r="O32" s="142"/>
      <c r="P32" s="150" t="s">
        <v>666</v>
      </c>
      <c r="Q32" s="151"/>
      <c r="R32" s="143" t="s">
        <v>697</v>
      </c>
      <c r="S32" s="321">
        <f t="shared" ref="S32" si="3">F32/2</f>
        <v>8528206.3790000007</v>
      </c>
      <c r="T32" s="321">
        <f t="shared" ref="T32" si="4">V32+W32</f>
        <v>8528206.3790000007</v>
      </c>
      <c r="U32" s="321"/>
      <c r="V32" s="321"/>
      <c r="W32" s="321">
        <f>F32/2</f>
        <v>8528206.3790000007</v>
      </c>
    </row>
    <row r="33" spans="1:23" ht="20.100000000000001" customHeight="1" x14ac:dyDescent="0.2">
      <c r="A33" s="399" t="s">
        <v>468</v>
      </c>
      <c r="B33" s="399"/>
      <c r="C33" s="399"/>
      <c r="D33" s="399"/>
      <c r="E33" s="399"/>
      <c r="F33" s="399"/>
      <c r="G33" s="399"/>
      <c r="H33" s="399"/>
      <c r="I33" s="399"/>
      <c r="J33" s="399"/>
      <c r="K33" s="399"/>
      <c r="L33" s="399"/>
      <c r="M33" s="399"/>
      <c r="N33" s="399"/>
      <c r="O33" s="399"/>
      <c r="P33" s="399"/>
      <c r="Q33" s="399"/>
      <c r="R33" s="399"/>
      <c r="S33" s="399"/>
      <c r="T33" s="399"/>
      <c r="U33" s="399"/>
      <c r="V33" s="399"/>
      <c r="W33" s="308"/>
    </row>
    <row r="34" spans="1:23" ht="38.25" x14ac:dyDescent="0.2">
      <c r="A34" s="142" t="s">
        <v>578</v>
      </c>
      <c r="B34" s="150" t="s">
        <v>469</v>
      </c>
      <c r="C34" s="142" t="s">
        <v>413</v>
      </c>
      <c r="D34" s="345" t="s">
        <v>966</v>
      </c>
      <c r="E34" s="145"/>
      <c r="F34" s="154">
        <v>300000</v>
      </c>
      <c r="G34" s="154"/>
      <c r="H34" s="154"/>
      <c r="I34" s="154"/>
      <c r="J34" s="142"/>
      <c r="K34" s="142"/>
      <c r="L34" s="147"/>
      <c r="M34" s="148"/>
      <c r="N34" s="149"/>
      <c r="O34" s="142"/>
      <c r="P34" s="150" t="s">
        <v>667</v>
      </c>
      <c r="Q34" s="151"/>
      <c r="R34" s="143" t="s">
        <v>19</v>
      </c>
      <c r="S34" s="321">
        <f>F34</f>
        <v>300000</v>
      </c>
      <c r="T34" s="321">
        <f t="shared" ref="T34:T35" si="5">V34+W34</f>
        <v>0</v>
      </c>
      <c r="U34" s="321"/>
      <c r="V34" s="321"/>
      <c r="W34" s="321"/>
    </row>
    <row r="35" spans="1:23" ht="29.25" customHeight="1" x14ac:dyDescent="0.2">
      <c r="A35" s="142" t="s">
        <v>579</v>
      </c>
      <c r="B35" s="150" t="s">
        <v>470</v>
      </c>
      <c r="C35" s="142" t="s">
        <v>413</v>
      </c>
      <c r="D35" s="345" t="s">
        <v>966</v>
      </c>
      <c r="E35" s="145"/>
      <c r="F35" s="154">
        <v>300000</v>
      </c>
      <c r="G35" s="154"/>
      <c r="H35" s="154"/>
      <c r="I35" s="154"/>
      <c r="J35" s="142"/>
      <c r="K35" s="142"/>
      <c r="L35" s="147"/>
      <c r="M35" s="148"/>
      <c r="N35" s="149"/>
      <c r="O35" s="142"/>
      <c r="P35" s="150" t="s">
        <v>599</v>
      </c>
      <c r="Q35" s="151"/>
      <c r="R35" s="143" t="s">
        <v>18</v>
      </c>
      <c r="S35" s="321">
        <f>F35</f>
        <v>300000</v>
      </c>
      <c r="T35" s="321">
        <f t="shared" si="5"/>
        <v>0</v>
      </c>
      <c r="U35" s="321"/>
      <c r="V35" s="321"/>
      <c r="W35" s="321"/>
    </row>
    <row r="36" spans="1:23" ht="20.100000000000001" customHeight="1" x14ac:dyDescent="0.2">
      <c r="A36" s="399" t="s">
        <v>1036</v>
      </c>
      <c r="B36" s="399"/>
      <c r="C36" s="399"/>
      <c r="D36" s="399"/>
      <c r="E36" s="399"/>
      <c r="F36" s="399"/>
      <c r="G36" s="399"/>
      <c r="H36" s="399"/>
      <c r="I36" s="399"/>
      <c r="J36" s="399"/>
      <c r="K36" s="399"/>
      <c r="L36" s="399"/>
      <c r="M36" s="399"/>
      <c r="N36" s="399"/>
      <c r="O36" s="399"/>
      <c r="P36" s="399"/>
      <c r="Q36" s="399"/>
      <c r="R36" s="399"/>
      <c r="S36" s="399"/>
      <c r="T36" s="399"/>
      <c r="U36" s="399"/>
      <c r="V36" s="399"/>
      <c r="W36" s="308"/>
    </row>
    <row r="37" spans="1:23" ht="51" customHeight="1" x14ac:dyDescent="0.2">
      <c r="A37" s="142" t="s">
        <v>1029</v>
      </c>
      <c r="B37" s="150" t="s">
        <v>670</v>
      </c>
      <c r="C37" s="142" t="s">
        <v>627</v>
      </c>
      <c r="D37" s="345" t="s">
        <v>966</v>
      </c>
      <c r="E37" s="145"/>
      <c r="F37" s="154">
        <v>4000000</v>
      </c>
      <c r="G37" s="154"/>
      <c r="H37" s="154"/>
      <c r="I37" s="154"/>
      <c r="J37" s="142"/>
      <c r="K37" s="142"/>
      <c r="L37" s="147"/>
      <c r="M37" s="148"/>
      <c r="N37" s="149"/>
      <c r="O37" s="142"/>
      <c r="P37" s="150" t="s">
        <v>704</v>
      </c>
      <c r="Q37" s="151"/>
      <c r="R37" s="143" t="s">
        <v>615</v>
      </c>
      <c r="S37" s="321">
        <f>F37</f>
        <v>4000000</v>
      </c>
      <c r="T37" s="321">
        <f t="shared" ref="T37:T41" si="6">V37+W37</f>
        <v>0</v>
      </c>
      <c r="U37" s="321"/>
      <c r="V37" s="321"/>
      <c r="W37" s="321"/>
    </row>
    <row r="38" spans="1:23" ht="65.25" customHeight="1" x14ac:dyDescent="0.2">
      <c r="A38" s="142" t="s">
        <v>1030</v>
      </c>
      <c r="B38" s="150" t="s">
        <v>471</v>
      </c>
      <c r="C38" s="142" t="s">
        <v>627</v>
      </c>
      <c r="D38" s="345" t="s">
        <v>966</v>
      </c>
      <c r="E38" s="145"/>
      <c r="F38" s="154">
        <v>2500000</v>
      </c>
      <c r="G38" s="154"/>
      <c r="H38" s="154"/>
      <c r="I38" s="154"/>
      <c r="J38" s="142"/>
      <c r="K38" s="142"/>
      <c r="L38" s="147"/>
      <c r="M38" s="148"/>
      <c r="N38" s="149"/>
      <c r="O38" s="142"/>
      <c r="P38" s="150" t="s">
        <v>705</v>
      </c>
      <c r="Q38" s="151"/>
      <c r="R38" s="143" t="s">
        <v>615</v>
      </c>
      <c r="S38" s="321">
        <f t="shared" ref="S38:S48" si="7">F38</f>
        <v>2500000</v>
      </c>
      <c r="T38" s="321">
        <f t="shared" si="6"/>
        <v>0</v>
      </c>
      <c r="U38" s="321"/>
      <c r="V38" s="321"/>
      <c r="W38" s="321"/>
    </row>
    <row r="39" spans="1:23" ht="54" customHeight="1" x14ac:dyDescent="0.2">
      <c r="A39" s="142" t="s">
        <v>1031</v>
      </c>
      <c r="B39" s="150" t="s">
        <v>1032</v>
      </c>
      <c r="C39" s="142" t="s">
        <v>627</v>
      </c>
      <c r="D39" s="345" t="s">
        <v>966</v>
      </c>
      <c r="E39" s="145"/>
      <c r="F39" s="154">
        <v>150000</v>
      </c>
      <c r="G39" s="154"/>
      <c r="H39" s="154"/>
      <c r="I39" s="154"/>
      <c r="J39" s="142"/>
      <c r="K39" s="142"/>
      <c r="L39" s="147"/>
      <c r="M39" s="148"/>
      <c r="N39" s="149"/>
      <c r="O39" s="142"/>
      <c r="P39" s="150" t="s">
        <v>706</v>
      </c>
      <c r="Q39" s="151"/>
      <c r="R39" s="143" t="s">
        <v>615</v>
      </c>
      <c r="S39" s="321">
        <f t="shared" si="7"/>
        <v>150000</v>
      </c>
      <c r="T39" s="321">
        <f t="shared" si="6"/>
        <v>0</v>
      </c>
      <c r="U39" s="321"/>
      <c r="V39" s="321"/>
      <c r="W39" s="321"/>
    </row>
    <row r="40" spans="1:23" ht="51.75" customHeight="1" x14ac:dyDescent="0.2">
      <c r="A40" s="142" t="s">
        <v>1033</v>
      </c>
      <c r="B40" s="150" t="s">
        <v>472</v>
      </c>
      <c r="C40" s="142" t="s">
        <v>627</v>
      </c>
      <c r="D40" s="345" t="s">
        <v>966</v>
      </c>
      <c r="E40" s="145"/>
      <c r="F40" s="154">
        <v>100000</v>
      </c>
      <c r="G40" s="154"/>
      <c r="H40" s="154"/>
      <c r="I40" s="154"/>
      <c r="J40" s="142"/>
      <c r="K40" s="142"/>
      <c r="L40" s="147"/>
      <c r="M40" s="148"/>
      <c r="N40" s="149"/>
      <c r="O40" s="142"/>
      <c r="P40" s="150" t="s">
        <v>707</v>
      </c>
      <c r="Q40" s="151"/>
      <c r="R40" s="143" t="s">
        <v>615</v>
      </c>
      <c r="S40" s="321">
        <f t="shared" ref="S40" si="8">F40</f>
        <v>100000</v>
      </c>
      <c r="T40" s="321">
        <f t="shared" ref="T40" si="9">V40+W40</f>
        <v>0</v>
      </c>
      <c r="U40" s="321"/>
      <c r="V40" s="321"/>
      <c r="W40" s="321"/>
    </row>
    <row r="41" spans="1:23" ht="51.75" customHeight="1" x14ac:dyDescent="0.2">
      <c r="A41" s="142" t="s">
        <v>1034</v>
      </c>
      <c r="B41" s="354" t="s">
        <v>1035</v>
      </c>
      <c r="C41" s="142" t="s">
        <v>627</v>
      </c>
      <c r="D41" s="345" t="s">
        <v>966</v>
      </c>
      <c r="E41" s="145"/>
      <c r="F41" s="154">
        <v>6093756</v>
      </c>
      <c r="G41" s="154"/>
      <c r="H41" s="154"/>
      <c r="I41" s="154"/>
      <c r="J41" s="142"/>
      <c r="K41" s="142"/>
      <c r="L41" s="147"/>
      <c r="M41" s="148"/>
      <c r="N41" s="149"/>
      <c r="O41" s="142"/>
      <c r="P41" s="150" t="s">
        <v>707</v>
      </c>
      <c r="Q41" s="151"/>
      <c r="R41" s="143" t="s">
        <v>615</v>
      </c>
      <c r="S41" s="321">
        <f t="shared" si="7"/>
        <v>6093756</v>
      </c>
      <c r="T41" s="321">
        <f t="shared" si="6"/>
        <v>0</v>
      </c>
      <c r="U41" s="321"/>
      <c r="V41" s="321"/>
      <c r="W41" s="321"/>
    </row>
    <row r="42" spans="1:23" ht="20.100000000000001" customHeight="1" x14ac:dyDescent="0.2">
      <c r="A42" s="399" t="s">
        <v>465</v>
      </c>
      <c r="B42" s="399"/>
      <c r="C42" s="399"/>
      <c r="D42" s="399"/>
      <c r="E42" s="399"/>
      <c r="F42" s="399"/>
      <c r="G42" s="399"/>
      <c r="H42" s="399"/>
      <c r="I42" s="399"/>
      <c r="J42" s="399"/>
      <c r="K42" s="399"/>
      <c r="L42" s="399"/>
      <c r="M42" s="399"/>
      <c r="N42" s="399"/>
      <c r="O42" s="399"/>
      <c r="P42" s="399"/>
      <c r="Q42" s="399"/>
      <c r="R42" s="399"/>
      <c r="S42" s="399"/>
      <c r="T42" s="399"/>
      <c r="U42" s="399"/>
      <c r="V42" s="399"/>
      <c r="W42" s="308"/>
    </row>
    <row r="43" spans="1:23" ht="91.5" customHeight="1" x14ac:dyDescent="0.2">
      <c r="A43" s="142" t="s">
        <v>1037</v>
      </c>
      <c r="B43" s="155" t="s">
        <v>466</v>
      </c>
      <c r="C43" s="142" t="s">
        <v>413</v>
      </c>
      <c r="D43" s="345" t="s">
        <v>966</v>
      </c>
      <c r="E43" s="145"/>
      <c r="F43" s="154">
        <v>8000000</v>
      </c>
      <c r="G43" s="154"/>
      <c r="H43" s="154"/>
      <c r="I43" s="154"/>
      <c r="J43" s="142"/>
      <c r="K43" s="142"/>
      <c r="L43" s="147"/>
      <c r="M43" s="148"/>
      <c r="N43" s="149"/>
      <c r="O43" s="142"/>
      <c r="P43" s="229" t="s">
        <v>708</v>
      </c>
      <c r="Q43" s="151"/>
      <c r="R43" s="142" t="s">
        <v>766</v>
      </c>
      <c r="S43" s="321">
        <f t="shared" si="7"/>
        <v>8000000</v>
      </c>
      <c r="T43" s="321">
        <f t="shared" ref="T43:T44" si="10">V43+W43</f>
        <v>0</v>
      </c>
      <c r="U43" s="321"/>
      <c r="V43" s="321"/>
      <c r="W43" s="321"/>
    </row>
    <row r="44" spans="1:23" ht="44.25" customHeight="1" x14ac:dyDescent="0.2">
      <c r="A44" s="142" t="s">
        <v>1038</v>
      </c>
      <c r="B44" s="155" t="s">
        <v>467</v>
      </c>
      <c r="C44" s="142" t="s">
        <v>413</v>
      </c>
      <c r="D44" s="345" t="s">
        <v>966</v>
      </c>
      <c r="E44" s="145"/>
      <c r="F44" s="154">
        <v>200000</v>
      </c>
      <c r="G44" s="154"/>
      <c r="H44" s="154"/>
      <c r="I44" s="154"/>
      <c r="J44" s="142"/>
      <c r="K44" s="142"/>
      <c r="L44" s="147"/>
      <c r="M44" s="148"/>
      <c r="N44" s="149"/>
      <c r="O44" s="142"/>
      <c r="P44" s="155" t="s">
        <v>709</v>
      </c>
      <c r="Q44" s="151"/>
      <c r="R44" s="142" t="s">
        <v>615</v>
      </c>
      <c r="S44" s="321">
        <f t="shared" si="7"/>
        <v>200000</v>
      </c>
      <c r="T44" s="321">
        <f t="shared" si="10"/>
        <v>0</v>
      </c>
      <c r="U44" s="321"/>
      <c r="V44" s="321"/>
      <c r="W44" s="321"/>
    </row>
    <row r="45" spans="1:23" ht="20.100000000000001" customHeight="1" x14ac:dyDescent="0.2">
      <c r="A45" s="399" t="s">
        <v>463</v>
      </c>
      <c r="B45" s="399"/>
      <c r="C45" s="399"/>
      <c r="D45" s="399"/>
      <c r="E45" s="399"/>
      <c r="F45" s="399"/>
      <c r="G45" s="399"/>
      <c r="H45" s="399"/>
      <c r="I45" s="399"/>
      <c r="J45" s="399"/>
      <c r="K45" s="399"/>
      <c r="L45" s="399"/>
      <c r="M45" s="399"/>
      <c r="N45" s="399"/>
      <c r="O45" s="399"/>
      <c r="P45" s="399"/>
      <c r="Q45" s="399"/>
      <c r="R45" s="399"/>
      <c r="S45" s="399"/>
      <c r="T45" s="399"/>
      <c r="U45" s="399"/>
      <c r="V45" s="399"/>
      <c r="W45" s="308"/>
    </row>
    <row r="46" spans="1:23" ht="81" customHeight="1" x14ac:dyDescent="0.2">
      <c r="A46" s="142" t="s">
        <v>1039</v>
      </c>
      <c r="B46" s="150" t="s">
        <v>878</v>
      </c>
      <c r="C46" s="142" t="s">
        <v>413</v>
      </c>
      <c r="D46" s="345" t="s">
        <v>966</v>
      </c>
      <c r="E46" s="145"/>
      <c r="F46" s="154">
        <v>10000000</v>
      </c>
      <c r="G46" s="154"/>
      <c r="H46" s="154"/>
      <c r="I46" s="154"/>
      <c r="J46" s="142"/>
      <c r="K46" s="142"/>
      <c r="L46" s="147"/>
      <c r="M46" s="148"/>
      <c r="N46" s="149"/>
      <c r="O46" s="142"/>
      <c r="P46" s="150" t="s">
        <v>879</v>
      </c>
      <c r="Q46" s="151"/>
      <c r="R46" s="243" t="s">
        <v>615</v>
      </c>
      <c r="S46" s="321">
        <f t="shared" si="7"/>
        <v>10000000</v>
      </c>
      <c r="T46" s="321">
        <f t="shared" ref="T46:T48" si="11">V46+W46</f>
        <v>0</v>
      </c>
      <c r="U46" s="321"/>
      <c r="V46" s="321"/>
      <c r="W46" s="321"/>
    </row>
    <row r="47" spans="1:23" ht="99" customHeight="1" x14ac:dyDescent="0.2">
      <c r="A47" s="142" t="s">
        <v>1040</v>
      </c>
      <c r="B47" s="150" t="s">
        <v>464</v>
      </c>
      <c r="C47" s="142" t="s">
        <v>627</v>
      </c>
      <c r="D47" s="345" t="s">
        <v>966</v>
      </c>
      <c r="E47" s="145"/>
      <c r="F47" s="154">
        <v>3500000</v>
      </c>
      <c r="G47" s="154"/>
      <c r="H47" s="154"/>
      <c r="I47" s="154"/>
      <c r="J47" s="142"/>
      <c r="K47" s="142"/>
      <c r="L47" s="147"/>
      <c r="M47" s="148"/>
      <c r="N47" s="149"/>
      <c r="O47" s="142"/>
      <c r="P47" s="230" t="s">
        <v>1041</v>
      </c>
      <c r="Q47" s="151"/>
      <c r="R47" s="143" t="s">
        <v>615</v>
      </c>
      <c r="S47" s="321">
        <f t="shared" si="7"/>
        <v>3500000</v>
      </c>
      <c r="T47" s="321">
        <f t="shared" si="11"/>
        <v>0</v>
      </c>
      <c r="U47" s="321"/>
      <c r="V47" s="321"/>
      <c r="W47" s="321"/>
    </row>
    <row r="48" spans="1:23" s="157" customFormat="1" ht="55.5" customHeight="1" x14ac:dyDescent="0.2">
      <c r="A48" s="142" t="s">
        <v>1042</v>
      </c>
      <c r="B48" s="155" t="s">
        <v>641</v>
      </c>
      <c r="C48" s="142" t="s">
        <v>1043</v>
      </c>
      <c r="D48" s="345" t="s">
        <v>966</v>
      </c>
      <c r="E48" s="142"/>
      <c r="F48" s="154">
        <v>2000000</v>
      </c>
      <c r="G48" s="154"/>
      <c r="H48" s="154"/>
      <c r="I48" s="154"/>
      <c r="J48" s="142"/>
      <c r="K48" s="142"/>
      <c r="L48" s="147"/>
      <c r="M48" s="228">
        <v>0</v>
      </c>
      <c r="N48" s="149"/>
      <c r="O48" s="142"/>
      <c r="P48" s="156" t="s">
        <v>784</v>
      </c>
      <c r="Q48" s="151"/>
      <c r="R48" s="143" t="s">
        <v>795</v>
      </c>
      <c r="S48" s="321">
        <f t="shared" si="7"/>
        <v>2000000</v>
      </c>
      <c r="T48" s="321">
        <f t="shared" si="11"/>
        <v>0</v>
      </c>
      <c r="U48" s="321"/>
      <c r="V48" s="321"/>
      <c r="W48" s="321"/>
    </row>
    <row r="49" spans="1:23" ht="29.25" customHeight="1" x14ac:dyDescent="0.2">
      <c r="A49" s="377" t="s">
        <v>604</v>
      </c>
      <c r="B49" s="378"/>
      <c r="C49" s="378"/>
      <c r="D49" s="378"/>
      <c r="E49" s="267"/>
      <c r="F49" s="268">
        <f>F8+F9+F10+F11+F12+F13+F14+F15+F16+F17+F18+F19+F20+F21+F22+F23+F24+F25+F26+F27+F28+F29+F30+F32+F34+F35+F37+F38+F39+F40+F41+F43+F44+F46+F47+F48</f>
        <v>147846285.97799999</v>
      </c>
      <c r="G49" s="143"/>
      <c r="H49" s="143"/>
      <c r="I49" s="143"/>
      <c r="J49" s="142"/>
      <c r="K49" s="142"/>
      <c r="L49" s="147"/>
      <c r="M49" s="148"/>
      <c r="N49" s="149"/>
      <c r="O49" s="142"/>
      <c r="P49" s="151"/>
      <c r="Q49" s="151"/>
      <c r="R49" s="151"/>
      <c r="S49" s="268">
        <f t="shared" ref="S49:W49" si="12">S8+S9+S10+S11+S12+S13+S14+S15+S16+S17+S18+S19+S20+S21+S22+S23+S24+S25+S26+S27+S28+S29+S30+S32+S34+S35+S37+S38+S39+S40+S41+S43+S44+S46+S47+S48</f>
        <v>92495020.988999993</v>
      </c>
      <c r="T49" s="268">
        <f t="shared" si="12"/>
        <v>54266460.934</v>
      </c>
      <c r="U49" s="268">
        <f t="shared" si="12"/>
        <v>1084804.0549999999</v>
      </c>
      <c r="V49" s="268">
        <f t="shared" si="12"/>
        <v>45738254.555</v>
      </c>
      <c r="W49" s="268">
        <f t="shared" si="12"/>
        <v>8528206.3790000007</v>
      </c>
    </row>
  </sheetData>
  <autoFilter ref="A6:V6" xr:uid="{00000000-0009-0000-0000-000006000000}"/>
  <mergeCells count="29">
    <mergeCell ref="W5:W6"/>
    <mergeCell ref="A49:D49"/>
    <mergeCell ref="B4:B6"/>
    <mergeCell ref="A4:A6"/>
    <mergeCell ref="D4:D6"/>
    <mergeCell ref="A42:V42"/>
    <mergeCell ref="C4:C6"/>
    <mergeCell ref="A33:V33"/>
    <mergeCell ref="A7:V7"/>
    <mergeCell ref="Q4:Q6"/>
    <mergeCell ref="P4:P6"/>
    <mergeCell ref="A45:V45"/>
    <mergeCell ref="A36:V36"/>
    <mergeCell ref="U5:U6"/>
    <mergeCell ref="V5:V6"/>
    <mergeCell ref="A31:V31"/>
    <mergeCell ref="R5:R6"/>
    <mergeCell ref="S5:S6"/>
    <mergeCell ref="T5:T6"/>
    <mergeCell ref="E4:E6"/>
    <mergeCell ref="F4:O4"/>
    <mergeCell ref="F5:F6"/>
    <mergeCell ref="G5:H5"/>
    <mergeCell ref="I5:I6"/>
    <mergeCell ref="J5:J6"/>
    <mergeCell ref="L5:L6"/>
    <mergeCell ref="M5:N5"/>
    <mergeCell ref="O5:O6"/>
    <mergeCell ref="K5:K6"/>
  </mergeCells>
  <phoneticPr fontId="49" type="noConversion"/>
  <pageMargins left="0.23622047244094491" right="0.23622047244094491" top="0.74803149606299213" bottom="0.74803149606299213" header="0.31496062992125984" footer="0.31496062992125984"/>
  <pageSetup paperSize="9" scale="74" fitToHeight="0" orientation="landscape" r:id="rId1"/>
  <headerFooter>
    <oddHeader>&amp;C
Jelgavas valstspilsētas un Jelgavas novada attīstības programma 2023–2029
Jelgavas valstspilsētas pašvaldības investīciju plāns</oddHeader>
    <oddFooter>&amp;C&amp;P</oddFooter>
  </headerFooter>
  <rowBreaks count="2" manualBreakCount="2">
    <brk id="17" max="20" man="1"/>
    <brk id="44" max="2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Y77"/>
  <sheetViews>
    <sheetView topLeftCell="A29" zoomScaleNormal="100" workbookViewId="0">
      <selection activeCell="V28" sqref="V28:W28"/>
    </sheetView>
  </sheetViews>
  <sheetFormatPr defaultColWidth="9.140625" defaultRowHeight="12.75" x14ac:dyDescent="0.2"/>
  <cols>
    <col min="1" max="1" width="7.85546875" style="122" customWidth="1"/>
    <col min="2" max="2" width="33.140625" style="121" customWidth="1"/>
    <col min="3" max="3" width="17.28515625" style="120" customWidth="1"/>
    <col min="4" max="4" width="15.7109375" style="120" customWidth="1"/>
    <col min="5" max="5" width="14" style="120" hidden="1" customWidth="1"/>
    <col min="6" max="6" width="15.7109375" style="123" customWidth="1"/>
    <col min="7" max="9" width="15.85546875" style="123" hidden="1" customWidth="1"/>
    <col min="10" max="11" width="14" style="120" hidden="1" customWidth="1"/>
    <col min="12" max="12" width="14.85546875" style="124" hidden="1" customWidth="1"/>
    <col min="13" max="13" width="18.85546875" style="125" hidden="1" customWidth="1"/>
    <col min="14" max="14" width="16.42578125" style="121" hidden="1" customWidth="1"/>
    <col min="15" max="15" width="17.28515625" style="120" hidden="1" customWidth="1"/>
    <col min="16" max="16" width="65.7109375" style="161" customWidth="1"/>
    <col min="17" max="17" width="19.140625" style="136" hidden="1" customWidth="1"/>
    <col min="18" max="18" width="14" style="136" customWidth="1"/>
    <col min="19" max="19" width="13.5703125" style="323" customWidth="1"/>
    <col min="20" max="20" width="13.28515625" style="323" customWidth="1"/>
    <col min="21" max="24" width="14.28515625" style="314" customWidth="1"/>
    <col min="25" max="25" width="12.7109375" style="139" customWidth="1"/>
    <col min="26" max="16384" width="9.140625" style="139"/>
  </cols>
  <sheetData>
    <row r="1" spans="1:25" x14ac:dyDescent="0.2">
      <c r="E1" s="122"/>
      <c r="F1" s="120"/>
      <c r="H1" s="120"/>
      <c r="I1" s="120"/>
      <c r="M1" s="124"/>
      <c r="N1" s="125"/>
      <c r="O1" s="121"/>
      <c r="P1" s="129"/>
      <c r="Q1" s="129"/>
      <c r="R1" s="129"/>
      <c r="S1" s="325"/>
      <c r="T1" s="325"/>
      <c r="U1" s="323"/>
      <c r="V1" s="323"/>
      <c r="W1" s="323"/>
      <c r="X1" s="323"/>
    </row>
    <row r="2" spans="1:25" ht="19.5" x14ac:dyDescent="0.25">
      <c r="A2" s="265" t="s">
        <v>946</v>
      </c>
      <c r="E2" s="122"/>
      <c r="F2" s="120"/>
      <c r="H2" s="120"/>
      <c r="I2" s="120"/>
      <c r="M2" s="124"/>
      <c r="N2" s="125"/>
      <c r="O2" s="121"/>
      <c r="P2" s="129"/>
      <c r="Q2" s="129"/>
      <c r="R2" s="129"/>
      <c r="S2" s="325"/>
      <c r="T2" s="325"/>
      <c r="U2" s="323"/>
      <c r="V2" s="323"/>
      <c r="W2" s="323"/>
      <c r="X2" s="323"/>
    </row>
    <row r="3" spans="1:25" ht="11.25" customHeight="1" x14ac:dyDescent="0.2">
      <c r="A3" s="127" t="s">
        <v>475</v>
      </c>
      <c r="B3" s="127"/>
      <c r="C3" s="127"/>
      <c r="D3" s="127"/>
      <c r="E3" s="127"/>
      <c r="F3" s="126"/>
      <c r="G3" s="127"/>
      <c r="H3" s="127"/>
      <c r="I3" s="127"/>
      <c r="J3" s="127"/>
      <c r="K3" s="127"/>
      <c r="L3" s="127"/>
      <c r="M3" s="127"/>
      <c r="N3" s="127"/>
      <c r="O3" s="127"/>
      <c r="P3" s="127"/>
      <c r="Q3" s="127"/>
      <c r="R3" s="127"/>
      <c r="S3" s="331"/>
      <c r="T3" s="331"/>
      <c r="U3" s="331"/>
      <c r="V3" s="330"/>
      <c r="W3" s="330"/>
      <c r="X3" s="330"/>
    </row>
    <row r="4" spans="1:25" ht="17.25" hidden="1" customHeight="1" x14ac:dyDescent="0.2">
      <c r="A4" s="374" t="s">
        <v>10</v>
      </c>
      <c r="B4" s="373" t="s">
        <v>36</v>
      </c>
      <c r="C4" s="373" t="s">
        <v>11</v>
      </c>
      <c r="D4" s="384" t="s">
        <v>949</v>
      </c>
      <c r="E4" s="373" t="s">
        <v>364</v>
      </c>
      <c r="F4" s="373" t="s">
        <v>796</v>
      </c>
      <c r="G4" s="373"/>
      <c r="H4" s="373"/>
      <c r="I4" s="373"/>
      <c r="J4" s="373"/>
      <c r="K4" s="373"/>
      <c r="L4" s="373"/>
      <c r="M4" s="373"/>
      <c r="N4" s="373"/>
      <c r="O4" s="373"/>
      <c r="P4" s="374" t="s">
        <v>368</v>
      </c>
      <c r="Q4" s="381" t="s">
        <v>505</v>
      </c>
      <c r="R4" s="303"/>
      <c r="S4" s="311"/>
      <c r="T4" s="311"/>
      <c r="U4" s="379" t="s">
        <v>956</v>
      </c>
      <c r="V4" s="341"/>
      <c r="W4" s="341"/>
      <c r="X4" s="341"/>
    </row>
    <row r="5" spans="1:25" ht="45.75" customHeight="1" x14ac:dyDescent="0.2">
      <c r="A5" s="374"/>
      <c r="B5" s="373"/>
      <c r="C5" s="373"/>
      <c r="D5" s="385"/>
      <c r="E5" s="373"/>
      <c r="F5" s="374" t="s">
        <v>797</v>
      </c>
      <c r="G5" s="374" t="s">
        <v>804</v>
      </c>
      <c r="H5" s="374"/>
      <c r="I5" s="373" t="s">
        <v>802</v>
      </c>
      <c r="J5" s="374" t="s">
        <v>803</v>
      </c>
      <c r="K5" s="375" t="s">
        <v>810</v>
      </c>
      <c r="L5" s="373" t="s">
        <v>798</v>
      </c>
      <c r="M5" s="373" t="s">
        <v>799</v>
      </c>
      <c r="N5" s="373"/>
      <c r="O5" s="373" t="s">
        <v>800</v>
      </c>
      <c r="P5" s="374"/>
      <c r="Q5" s="382"/>
      <c r="R5" s="388" t="s">
        <v>363</v>
      </c>
      <c r="S5" s="388" t="s">
        <v>960</v>
      </c>
      <c r="T5" s="388" t="s">
        <v>955</v>
      </c>
      <c r="U5" s="379"/>
      <c r="V5" s="388" t="s">
        <v>962</v>
      </c>
      <c r="W5" s="388" t="s">
        <v>968</v>
      </c>
      <c r="X5" s="388" t="s">
        <v>964</v>
      </c>
    </row>
    <row r="6" spans="1:25" s="130" customFormat="1" ht="30" customHeight="1" x14ac:dyDescent="0.25">
      <c r="A6" s="374"/>
      <c r="B6" s="373"/>
      <c r="C6" s="373"/>
      <c r="D6" s="386"/>
      <c r="E6" s="373"/>
      <c r="F6" s="374"/>
      <c r="G6" s="289" t="s">
        <v>805</v>
      </c>
      <c r="H6" s="289" t="s">
        <v>806</v>
      </c>
      <c r="I6" s="373"/>
      <c r="J6" s="374"/>
      <c r="K6" s="376"/>
      <c r="L6" s="373"/>
      <c r="M6" s="119" t="s">
        <v>506</v>
      </c>
      <c r="N6" s="119" t="s">
        <v>372</v>
      </c>
      <c r="O6" s="373"/>
      <c r="P6" s="374"/>
      <c r="Q6" s="383"/>
      <c r="R6" s="389"/>
      <c r="S6" s="389"/>
      <c r="T6" s="389"/>
      <c r="U6" s="379"/>
      <c r="V6" s="387"/>
      <c r="W6" s="389"/>
      <c r="X6" s="387"/>
    </row>
    <row r="7" spans="1:25" s="130" customFormat="1" ht="17.25" customHeight="1" x14ac:dyDescent="0.25">
      <c r="A7" s="400" t="s">
        <v>857</v>
      </c>
      <c r="B7" s="400"/>
      <c r="C7" s="400"/>
      <c r="D7" s="400"/>
      <c r="E7" s="400"/>
      <c r="F7" s="400"/>
      <c r="G7" s="400"/>
      <c r="H7" s="400"/>
      <c r="I7" s="400"/>
      <c r="J7" s="400"/>
      <c r="K7" s="400"/>
      <c r="L7" s="400"/>
      <c r="M7" s="400"/>
      <c r="N7" s="400"/>
      <c r="O7" s="400"/>
      <c r="P7" s="400"/>
      <c r="Q7" s="400"/>
      <c r="R7" s="400"/>
      <c r="S7" s="400"/>
      <c r="T7" s="400"/>
      <c r="U7" s="400"/>
      <c r="V7" s="342"/>
      <c r="W7" s="342"/>
      <c r="X7" s="342"/>
    </row>
    <row r="8" spans="1:25" ht="44.25" customHeight="1" x14ac:dyDescent="0.2">
      <c r="A8" s="142" t="s">
        <v>581</v>
      </c>
      <c r="B8" s="150" t="s">
        <v>476</v>
      </c>
      <c r="C8" s="142" t="s">
        <v>413</v>
      </c>
      <c r="D8" s="346" t="s">
        <v>967</v>
      </c>
      <c r="E8" s="145"/>
      <c r="F8" s="154">
        <v>70000</v>
      </c>
      <c r="G8" s="154"/>
      <c r="H8" s="154"/>
      <c r="I8" s="154"/>
      <c r="J8" s="142"/>
      <c r="K8" s="142"/>
      <c r="L8" s="147"/>
      <c r="M8" s="148"/>
      <c r="N8" s="149"/>
      <c r="O8" s="142"/>
      <c r="P8" s="150" t="s">
        <v>600</v>
      </c>
      <c r="Q8" s="160"/>
      <c r="R8" s="143" t="s">
        <v>854</v>
      </c>
      <c r="S8" s="321">
        <f>F8</f>
        <v>70000</v>
      </c>
      <c r="T8" s="321"/>
      <c r="U8" s="321"/>
      <c r="V8" s="321"/>
      <c r="W8" s="321"/>
      <c r="X8" s="321"/>
      <c r="Y8" s="344">
        <f>S8+T8</f>
        <v>70000</v>
      </c>
    </row>
    <row r="9" spans="1:25" ht="25.5" x14ac:dyDescent="0.2">
      <c r="A9" s="142" t="s">
        <v>584</v>
      </c>
      <c r="B9" s="155" t="s">
        <v>477</v>
      </c>
      <c r="C9" s="142" t="s">
        <v>413</v>
      </c>
      <c r="D9" s="346" t="s">
        <v>967</v>
      </c>
      <c r="E9" s="145"/>
      <c r="F9" s="154">
        <v>200000</v>
      </c>
      <c r="G9" s="154"/>
      <c r="H9" s="154"/>
      <c r="I9" s="154"/>
      <c r="J9" s="142"/>
      <c r="K9" s="142"/>
      <c r="L9" s="147"/>
      <c r="M9" s="148"/>
      <c r="N9" s="149"/>
      <c r="O9" s="142"/>
      <c r="P9" s="150" t="s">
        <v>601</v>
      </c>
      <c r="Q9" s="160"/>
      <c r="R9" s="143" t="s">
        <v>854</v>
      </c>
      <c r="S9" s="321">
        <f t="shared" ref="S9:S10" si="0">F9</f>
        <v>200000</v>
      </c>
      <c r="T9" s="321"/>
      <c r="U9" s="321"/>
      <c r="V9" s="321"/>
      <c r="W9" s="321"/>
      <c r="X9" s="321"/>
      <c r="Y9" s="344">
        <f t="shared" ref="Y9:Y10" si="1">S9+T9</f>
        <v>200000</v>
      </c>
    </row>
    <row r="10" spans="1:25" x14ac:dyDescent="0.2">
      <c r="A10" s="142" t="s">
        <v>585</v>
      </c>
      <c r="B10" s="150" t="s">
        <v>478</v>
      </c>
      <c r="C10" s="142" t="s">
        <v>413</v>
      </c>
      <c r="D10" s="346" t="s">
        <v>967</v>
      </c>
      <c r="E10" s="145"/>
      <c r="F10" s="154">
        <v>100000</v>
      </c>
      <c r="G10" s="154"/>
      <c r="H10" s="154"/>
      <c r="I10" s="154"/>
      <c r="J10" s="142"/>
      <c r="K10" s="142"/>
      <c r="L10" s="147"/>
      <c r="M10" s="148"/>
      <c r="N10" s="149"/>
      <c r="O10" s="142"/>
      <c r="P10" s="150" t="s">
        <v>479</v>
      </c>
      <c r="Q10" s="160"/>
      <c r="R10" s="143" t="s">
        <v>854</v>
      </c>
      <c r="S10" s="321">
        <f t="shared" si="0"/>
        <v>100000</v>
      </c>
      <c r="T10" s="321"/>
      <c r="U10" s="321"/>
      <c r="V10" s="321"/>
      <c r="W10" s="321"/>
      <c r="X10" s="321"/>
      <c r="Y10" s="344">
        <f t="shared" si="1"/>
        <v>100000</v>
      </c>
    </row>
    <row r="11" spans="1:25" ht="18.75" customHeight="1" x14ac:dyDescent="0.2">
      <c r="A11" s="400" t="s">
        <v>880</v>
      </c>
      <c r="B11" s="400"/>
      <c r="C11" s="400"/>
      <c r="D11" s="400"/>
      <c r="E11" s="400"/>
      <c r="F11" s="400"/>
      <c r="G11" s="400"/>
      <c r="H11" s="400"/>
      <c r="I11" s="400"/>
      <c r="J11" s="400"/>
      <c r="K11" s="400"/>
      <c r="L11" s="400"/>
      <c r="M11" s="400"/>
      <c r="N11" s="400"/>
      <c r="O11" s="400"/>
      <c r="P11" s="400"/>
      <c r="Q11" s="400"/>
      <c r="R11" s="400"/>
      <c r="S11" s="400"/>
      <c r="T11" s="400"/>
      <c r="U11" s="400"/>
      <c r="V11" s="309"/>
      <c r="W11" s="309"/>
      <c r="X11" s="309"/>
    </row>
    <row r="12" spans="1:25" ht="38.25" customHeight="1" x14ac:dyDescent="0.2">
      <c r="A12" s="142" t="s">
        <v>582</v>
      </c>
      <c r="B12" s="155" t="s">
        <v>849</v>
      </c>
      <c r="C12" s="142" t="s">
        <v>413</v>
      </c>
      <c r="D12" s="346" t="s">
        <v>967</v>
      </c>
      <c r="E12" s="145"/>
      <c r="F12" s="154">
        <v>450000</v>
      </c>
      <c r="G12" s="154"/>
      <c r="H12" s="154"/>
      <c r="I12" s="154"/>
      <c r="J12" s="142"/>
      <c r="K12" s="142"/>
      <c r="L12" s="147"/>
      <c r="M12" s="148"/>
      <c r="N12" s="149"/>
      <c r="O12" s="142"/>
      <c r="P12" s="150" t="s">
        <v>480</v>
      </c>
      <c r="Q12" s="160"/>
      <c r="R12" s="143" t="s">
        <v>795</v>
      </c>
      <c r="S12" s="321"/>
      <c r="T12" s="321">
        <f t="shared" ref="T12:T13" si="2">V12+W12+X12</f>
        <v>450000</v>
      </c>
      <c r="U12" s="321"/>
      <c r="V12" s="321">
        <f>F12</f>
        <v>450000</v>
      </c>
      <c r="W12" s="321"/>
      <c r="X12" s="321"/>
      <c r="Y12" s="344">
        <f t="shared" ref="Y12:Y14" si="3">S12+T12</f>
        <v>450000</v>
      </c>
    </row>
    <row r="13" spans="1:25" ht="41.25" customHeight="1" x14ac:dyDescent="0.2">
      <c r="A13" s="142" t="s">
        <v>583</v>
      </c>
      <c r="B13" s="150" t="s">
        <v>848</v>
      </c>
      <c r="C13" s="142" t="s">
        <v>413</v>
      </c>
      <c r="D13" s="346" t="s">
        <v>967</v>
      </c>
      <c r="E13" s="145"/>
      <c r="F13" s="154">
        <v>363000</v>
      </c>
      <c r="G13" s="154">
        <v>54450</v>
      </c>
      <c r="H13" s="154"/>
      <c r="I13" s="154">
        <v>308550</v>
      </c>
      <c r="J13" s="142"/>
      <c r="K13" s="142"/>
      <c r="L13" s="147"/>
      <c r="M13" s="148"/>
      <c r="N13" s="149"/>
      <c r="O13" s="142"/>
      <c r="P13" s="150" t="s">
        <v>480</v>
      </c>
      <c r="Q13" s="160"/>
      <c r="R13" s="143" t="s">
        <v>819</v>
      </c>
      <c r="S13" s="321"/>
      <c r="T13" s="321">
        <f t="shared" si="2"/>
        <v>363000</v>
      </c>
      <c r="U13" s="321"/>
      <c r="V13" s="321">
        <f>F13</f>
        <v>363000</v>
      </c>
      <c r="W13" s="321"/>
      <c r="X13" s="321"/>
      <c r="Y13" s="344">
        <f t="shared" si="3"/>
        <v>363000</v>
      </c>
    </row>
    <row r="14" spans="1:25" s="130" customFormat="1" ht="60" customHeight="1" x14ac:dyDescent="0.2">
      <c r="A14" s="142" t="s">
        <v>675</v>
      </c>
      <c r="B14" s="163" t="s">
        <v>679</v>
      </c>
      <c r="C14" s="142" t="s">
        <v>413</v>
      </c>
      <c r="D14" s="346" t="s">
        <v>967</v>
      </c>
      <c r="E14" s="145"/>
      <c r="F14" s="154">
        <v>62500</v>
      </c>
      <c r="G14" s="154"/>
      <c r="H14" s="154"/>
      <c r="I14" s="154">
        <v>53125</v>
      </c>
      <c r="J14" s="142"/>
      <c r="K14" s="142"/>
      <c r="L14" s="147"/>
      <c r="M14" s="148"/>
      <c r="N14" s="149"/>
      <c r="O14" s="142"/>
      <c r="P14" s="150" t="s">
        <v>881</v>
      </c>
      <c r="Q14" s="160"/>
      <c r="R14" s="143" t="s">
        <v>818</v>
      </c>
      <c r="S14" s="321"/>
      <c r="T14" s="321">
        <f>V14+W14+X14</f>
        <v>62500</v>
      </c>
      <c r="U14" s="321"/>
      <c r="V14" s="321"/>
      <c r="W14" s="321">
        <f>F14</f>
        <v>62500</v>
      </c>
      <c r="X14" s="321"/>
      <c r="Y14" s="344">
        <f t="shared" si="3"/>
        <v>62500</v>
      </c>
    </row>
    <row r="15" spans="1:25" ht="18" customHeight="1" x14ac:dyDescent="0.2">
      <c r="A15" s="399" t="s">
        <v>451</v>
      </c>
      <c r="B15" s="399"/>
      <c r="C15" s="399"/>
      <c r="D15" s="399"/>
      <c r="E15" s="399"/>
      <c r="F15" s="399"/>
      <c r="G15" s="399"/>
      <c r="H15" s="399"/>
      <c r="I15" s="399"/>
      <c r="J15" s="399"/>
      <c r="K15" s="399"/>
      <c r="L15" s="399"/>
      <c r="M15" s="399"/>
      <c r="N15" s="399"/>
      <c r="O15" s="399"/>
      <c r="P15" s="399"/>
      <c r="Q15" s="399"/>
      <c r="R15" s="399"/>
      <c r="S15" s="399"/>
      <c r="T15" s="399"/>
      <c r="U15" s="399"/>
      <c r="V15" s="308"/>
      <c r="W15" s="308"/>
      <c r="X15" s="308"/>
    </row>
    <row r="16" spans="1:25" ht="107.25" customHeight="1" x14ac:dyDescent="0.2">
      <c r="A16" s="142" t="s">
        <v>586</v>
      </c>
      <c r="B16" s="150" t="s">
        <v>452</v>
      </c>
      <c r="C16" s="142" t="s">
        <v>413</v>
      </c>
      <c r="D16" s="346" t="s">
        <v>967</v>
      </c>
      <c r="E16" s="145"/>
      <c r="F16" s="154">
        <v>3500000</v>
      </c>
      <c r="G16" s="154"/>
      <c r="H16" s="154"/>
      <c r="I16" s="154"/>
      <c r="J16" s="142"/>
      <c r="K16" s="142"/>
      <c r="L16" s="147"/>
      <c r="M16" s="148"/>
      <c r="N16" s="149"/>
      <c r="O16" s="142"/>
      <c r="P16" s="230" t="s">
        <v>727</v>
      </c>
      <c r="Q16" s="151"/>
      <c r="R16" s="143" t="s">
        <v>795</v>
      </c>
      <c r="S16" s="321">
        <f>F16/2</f>
        <v>1750000</v>
      </c>
      <c r="T16" s="321">
        <f>V16+W16+X16</f>
        <v>1750000</v>
      </c>
      <c r="U16" s="321"/>
      <c r="V16" s="321">
        <f>F16/2</f>
        <v>1750000</v>
      </c>
      <c r="W16" s="321"/>
      <c r="X16" s="321"/>
      <c r="Y16" s="344">
        <f t="shared" ref="Y16:Y19" si="4">S16+T16</f>
        <v>3500000</v>
      </c>
    </row>
    <row r="17" spans="1:25" ht="38.25" x14ac:dyDescent="0.2">
      <c r="A17" s="142" t="s">
        <v>587</v>
      </c>
      <c r="B17" s="155" t="s">
        <v>453</v>
      </c>
      <c r="C17" s="142" t="s">
        <v>413</v>
      </c>
      <c r="D17" s="346" t="s">
        <v>967</v>
      </c>
      <c r="E17" s="145"/>
      <c r="F17" s="154">
        <v>3000000</v>
      </c>
      <c r="G17" s="162"/>
      <c r="H17" s="162"/>
      <c r="I17" s="162"/>
      <c r="J17" s="142"/>
      <c r="K17" s="142"/>
      <c r="L17" s="147"/>
      <c r="M17" s="148"/>
      <c r="N17" s="149"/>
      <c r="O17" s="142"/>
      <c r="P17" s="155" t="s">
        <v>762</v>
      </c>
      <c r="Q17" s="151"/>
      <c r="R17" s="143" t="s">
        <v>795</v>
      </c>
      <c r="S17" s="321">
        <f>F17/2</f>
        <v>1500000</v>
      </c>
      <c r="T17" s="321">
        <f>V17+W17+X17</f>
        <v>1500000</v>
      </c>
      <c r="U17" s="321"/>
      <c r="V17" s="321">
        <f>F17/2</f>
        <v>1500000</v>
      </c>
      <c r="W17" s="321"/>
      <c r="X17" s="321"/>
      <c r="Y17" s="344">
        <f t="shared" si="4"/>
        <v>3000000</v>
      </c>
    </row>
    <row r="18" spans="1:25" ht="56.25" customHeight="1" x14ac:dyDescent="0.2">
      <c r="A18" s="142" t="s">
        <v>588</v>
      </c>
      <c r="B18" s="155" t="s">
        <v>454</v>
      </c>
      <c r="C18" s="142" t="s">
        <v>413</v>
      </c>
      <c r="D18" s="346" t="s">
        <v>967</v>
      </c>
      <c r="E18" s="145"/>
      <c r="F18" s="154">
        <v>1800000</v>
      </c>
      <c r="G18" s="162"/>
      <c r="H18" s="162"/>
      <c r="I18" s="162"/>
      <c r="J18" s="142"/>
      <c r="K18" s="142"/>
      <c r="L18" s="147"/>
      <c r="M18" s="148"/>
      <c r="N18" s="149"/>
      <c r="O18" s="142"/>
      <c r="P18" s="163" t="s">
        <v>728</v>
      </c>
      <c r="Q18" s="151"/>
      <c r="R18" s="143" t="s">
        <v>795</v>
      </c>
      <c r="S18" s="321">
        <f t="shared" ref="S18:S19" si="5">F18/2</f>
        <v>900000</v>
      </c>
      <c r="T18" s="321">
        <f t="shared" ref="T18:T19" si="6">V18+W18+X18</f>
        <v>900000</v>
      </c>
      <c r="U18" s="321"/>
      <c r="V18" s="321">
        <f t="shared" ref="V18:V19" si="7">F18/2</f>
        <v>900000</v>
      </c>
      <c r="W18" s="321"/>
      <c r="X18" s="321"/>
      <c r="Y18" s="344">
        <f t="shared" si="4"/>
        <v>1800000</v>
      </c>
    </row>
    <row r="19" spans="1:25" ht="91.5" customHeight="1" x14ac:dyDescent="0.2">
      <c r="A19" s="142" t="s">
        <v>589</v>
      </c>
      <c r="B19" s="155" t="s">
        <v>1044</v>
      </c>
      <c r="C19" s="142" t="s">
        <v>413</v>
      </c>
      <c r="D19" s="346" t="s">
        <v>967</v>
      </c>
      <c r="E19" s="145"/>
      <c r="F19" s="154">
        <v>3000000</v>
      </c>
      <c r="G19" s="162"/>
      <c r="H19" s="162"/>
      <c r="I19" s="162"/>
      <c r="J19" s="142"/>
      <c r="K19" s="142"/>
      <c r="L19" s="147"/>
      <c r="M19" s="148"/>
      <c r="N19" s="149"/>
      <c r="O19" s="142"/>
      <c r="P19" s="163" t="s">
        <v>1045</v>
      </c>
      <c r="Q19" s="151"/>
      <c r="R19" s="143" t="s">
        <v>18</v>
      </c>
      <c r="S19" s="321">
        <f t="shared" si="5"/>
        <v>1500000</v>
      </c>
      <c r="T19" s="321">
        <f t="shared" si="6"/>
        <v>1500000</v>
      </c>
      <c r="U19" s="321"/>
      <c r="V19" s="321">
        <f t="shared" si="7"/>
        <v>1500000</v>
      </c>
      <c r="W19" s="321"/>
      <c r="X19" s="321"/>
      <c r="Y19" s="344">
        <f t="shared" si="4"/>
        <v>3000000</v>
      </c>
    </row>
    <row r="20" spans="1:25" ht="20.100000000000001" customHeight="1" x14ac:dyDescent="0.2">
      <c r="A20" s="399" t="s">
        <v>455</v>
      </c>
      <c r="B20" s="399"/>
      <c r="C20" s="399"/>
      <c r="D20" s="399"/>
      <c r="E20" s="399"/>
      <c r="F20" s="399"/>
      <c r="G20" s="399"/>
      <c r="H20" s="399"/>
      <c r="I20" s="399"/>
      <c r="J20" s="399"/>
      <c r="K20" s="399"/>
      <c r="L20" s="399"/>
      <c r="M20" s="399"/>
      <c r="N20" s="399"/>
      <c r="O20" s="399"/>
      <c r="P20" s="399"/>
      <c r="Q20" s="399"/>
      <c r="R20" s="399"/>
      <c r="S20" s="399"/>
      <c r="T20" s="399"/>
      <c r="U20" s="399"/>
      <c r="V20" s="308"/>
      <c r="W20" s="308"/>
      <c r="X20" s="308"/>
    </row>
    <row r="21" spans="1:25" ht="66.75" customHeight="1" x14ac:dyDescent="0.2">
      <c r="A21" s="142" t="s">
        <v>1046</v>
      </c>
      <c r="B21" s="155" t="s">
        <v>456</v>
      </c>
      <c r="C21" s="142" t="s">
        <v>413</v>
      </c>
      <c r="D21" s="346" t="s">
        <v>967</v>
      </c>
      <c r="E21" s="145"/>
      <c r="F21" s="154">
        <v>390000</v>
      </c>
      <c r="G21" s="162"/>
      <c r="H21" s="162"/>
      <c r="I21" s="162"/>
      <c r="J21" s="142"/>
      <c r="K21" s="142"/>
      <c r="L21" s="147"/>
      <c r="M21" s="148"/>
      <c r="N21" s="149"/>
      <c r="O21" s="142"/>
      <c r="P21" s="155" t="s">
        <v>729</v>
      </c>
      <c r="Q21" s="151"/>
      <c r="R21" s="143" t="s">
        <v>615</v>
      </c>
      <c r="S21" s="321">
        <f t="shared" ref="S21:S27" si="8">F21/2</f>
        <v>195000</v>
      </c>
      <c r="T21" s="321">
        <f t="shared" ref="T21:T27" si="9">V21+W21+X21</f>
        <v>195000</v>
      </c>
      <c r="U21" s="321"/>
      <c r="V21" s="321">
        <f t="shared" ref="V21:V27" si="10">F21/2</f>
        <v>195000</v>
      </c>
      <c r="W21" s="321"/>
      <c r="X21" s="321"/>
      <c r="Y21" s="344">
        <f t="shared" ref="Y21:Y27" si="11">S21+T21</f>
        <v>390000</v>
      </c>
    </row>
    <row r="22" spans="1:25" ht="78.75" customHeight="1" x14ac:dyDescent="0.2">
      <c r="A22" s="142" t="s">
        <v>1047</v>
      </c>
      <c r="B22" s="155" t="s">
        <v>457</v>
      </c>
      <c r="C22" s="142" t="s">
        <v>413</v>
      </c>
      <c r="D22" s="346" t="s">
        <v>967</v>
      </c>
      <c r="E22" s="145"/>
      <c r="F22" s="154">
        <v>480000</v>
      </c>
      <c r="G22" s="162"/>
      <c r="H22" s="162"/>
      <c r="I22" s="162"/>
      <c r="J22" s="142"/>
      <c r="K22" s="142"/>
      <c r="L22" s="147"/>
      <c r="M22" s="148"/>
      <c r="N22" s="149"/>
      <c r="O22" s="142"/>
      <c r="P22" s="155" t="s">
        <v>730</v>
      </c>
      <c r="Q22" s="151"/>
      <c r="R22" s="143" t="s">
        <v>615</v>
      </c>
      <c r="S22" s="321">
        <f t="shared" si="8"/>
        <v>240000</v>
      </c>
      <c r="T22" s="321">
        <f t="shared" si="9"/>
        <v>240000</v>
      </c>
      <c r="U22" s="321"/>
      <c r="V22" s="321">
        <f t="shared" si="10"/>
        <v>240000</v>
      </c>
      <c r="W22" s="321"/>
      <c r="X22" s="321"/>
      <c r="Y22" s="344">
        <f t="shared" si="11"/>
        <v>480000</v>
      </c>
    </row>
    <row r="23" spans="1:25" ht="55.5" customHeight="1" x14ac:dyDescent="0.2">
      <c r="A23" s="142" t="s">
        <v>1048</v>
      </c>
      <c r="B23" s="150" t="s">
        <v>458</v>
      </c>
      <c r="C23" s="142" t="s">
        <v>413</v>
      </c>
      <c r="D23" s="346" t="s">
        <v>967</v>
      </c>
      <c r="E23" s="145"/>
      <c r="F23" s="154">
        <v>300000</v>
      </c>
      <c r="G23" s="162"/>
      <c r="H23" s="162"/>
      <c r="I23" s="162"/>
      <c r="J23" s="142"/>
      <c r="K23" s="142"/>
      <c r="L23" s="147"/>
      <c r="M23" s="148"/>
      <c r="N23" s="149"/>
      <c r="O23" s="142"/>
      <c r="P23" s="230" t="s">
        <v>731</v>
      </c>
      <c r="Q23" s="151"/>
      <c r="R23" s="143" t="s">
        <v>615</v>
      </c>
      <c r="S23" s="321">
        <f t="shared" si="8"/>
        <v>150000</v>
      </c>
      <c r="T23" s="321">
        <f t="shared" si="9"/>
        <v>150000</v>
      </c>
      <c r="U23" s="321"/>
      <c r="V23" s="321">
        <f t="shared" si="10"/>
        <v>150000</v>
      </c>
      <c r="W23" s="321"/>
      <c r="X23" s="321"/>
      <c r="Y23" s="344">
        <f t="shared" si="11"/>
        <v>300000</v>
      </c>
    </row>
    <row r="24" spans="1:25" ht="51.75" customHeight="1" x14ac:dyDescent="0.2">
      <c r="A24" s="142" t="s">
        <v>1049</v>
      </c>
      <c r="B24" s="150" t="s">
        <v>459</v>
      </c>
      <c r="C24" s="142" t="s">
        <v>413</v>
      </c>
      <c r="D24" s="346" t="s">
        <v>967</v>
      </c>
      <c r="E24" s="145"/>
      <c r="F24" s="154">
        <v>230000</v>
      </c>
      <c r="G24" s="162"/>
      <c r="H24" s="162"/>
      <c r="I24" s="162"/>
      <c r="J24" s="142"/>
      <c r="K24" s="142"/>
      <c r="L24" s="147"/>
      <c r="M24" s="148"/>
      <c r="N24" s="149"/>
      <c r="O24" s="142"/>
      <c r="P24" s="230" t="s">
        <v>732</v>
      </c>
      <c r="Q24" s="151"/>
      <c r="R24" s="143" t="s">
        <v>615</v>
      </c>
      <c r="S24" s="321">
        <f t="shared" si="8"/>
        <v>115000</v>
      </c>
      <c r="T24" s="321">
        <f t="shared" si="9"/>
        <v>115000</v>
      </c>
      <c r="U24" s="321"/>
      <c r="V24" s="321">
        <f t="shared" si="10"/>
        <v>115000</v>
      </c>
      <c r="W24" s="321"/>
      <c r="X24" s="321"/>
      <c r="Y24" s="344">
        <f t="shared" si="11"/>
        <v>230000</v>
      </c>
    </row>
    <row r="25" spans="1:25" ht="66.75" customHeight="1" x14ac:dyDescent="0.2">
      <c r="A25" s="142" t="s">
        <v>1050</v>
      </c>
      <c r="B25" s="155" t="s">
        <v>460</v>
      </c>
      <c r="C25" s="142" t="s">
        <v>413</v>
      </c>
      <c r="D25" s="346" t="s">
        <v>967</v>
      </c>
      <c r="E25" s="145"/>
      <c r="F25" s="154">
        <v>350000</v>
      </c>
      <c r="G25" s="162"/>
      <c r="H25" s="162"/>
      <c r="I25" s="162"/>
      <c r="J25" s="142"/>
      <c r="K25" s="142"/>
      <c r="L25" s="147"/>
      <c r="M25" s="148"/>
      <c r="N25" s="149"/>
      <c r="O25" s="142"/>
      <c r="P25" s="230" t="s">
        <v>733</v>
      </c>
      <c r="Q25" s="151"/>
      <c r="R25" s="143" t="s">
        <v>615</v>
      </c>
      <c r="S25" s="321">
        <f t="shared" si="8"/>
        <v>175000</v>
      </c>
      <c r="T25" s="321">
        <f t="shared" si="9"/>
        <v>175000</v>
      </c>
      <c r="U25" s="321"/>
      <c r="V25" s="321">
        <f t="shared" si="10"/>
        <v>175000</v>
      </c>
      <c r="W25" s="321"/>
      <c r="X25" s="321"/>
      <c r="Y25" s="344">
        <f t="shared" si="11"/>
        <v>350000</v>
      </c>
    </row>
    <row r="26" spans="1:25" ht="40.5" customHeight="1" x14ac:dyDescent="0.2">
      <c r="A26" s="142" t="s">
        <v>1051</v>
      </c>
      <c r="B26" s="150" t="s">
        <v>788</v>
      </c>
      <c r="C26" s="142" t="s">
        <v>413</v>
      </c>
      <c r="D26" s="346" t="s">
        <v>967</v>
      </c>
      <c r="E26" s="145"/>
      <c r="F26" s="154">
        <v>200000</v>
      </c>
      <c r="G26" s="162"/>
      <c r="H26" s="162"/>
      <c r="I26" s="162"/>
      <c r="J26" s="142"/>
      <c r="K26" s="142"/>
      <c r="L26" s="147"/>
      <c r="M26" s="148"/>
      <c r="N26" s="149"/>
      <c r="O26" s="142"/>
      <c r="P26" s="230" t="s">
        <v>734</v>
      </c>
      <c r="Q26" s="151"/>
      <c r="R26" s="143" t="s">
        <v>615</v>
      </c>
      <c r="S26" s="321">
        <f t="shared" si="8"/>
        <v>100000</v>
      </c>
      <c r="T26" s="321">
        <f t="shared" si="9"/>
        <v>100000</v>
      </c>
      <c r="U26" s="321"/>
      <c r="V26" s="321">
        <f t="shared" si="10"/>
        <v>100000</v>
      </c>
      <c r="W26" s="321"/>
      <c r="X26" s="321"/>
      <c r="Y26" s="344">
        <f t="shared" si="11"/>
        <v>200000</v>
      </c>
    </row>
    <row r="27" spans="1:25" ht="51.75" customHeight="1" x14ac:dyDescent="0.2">
      <c r="A27" s="142" t="s">
        <v>1052</v>
      </c>
      <c r="B27" s="150" t="s">
        <v>461</v>
      </c>
      <c r="C27" s="142" t="s">
        <v>413</v>
      </c>
      <c r="D27" s="346" t="s">
        <v>967</v>
      </c>
      <c r="E27" s="145"/>
      <c r="F27" s="154">
        <v>300000</v>
      </c>
      <c r="G27" s="162"/>
      <c r="H27" s="162"/>
      <c r="I27" s="162"/>
      <c r="J27" s="142"/>
      <c r="K27" s="142"/>
      <c r="L27" s="147"/>
      <c r="M27" s="148"/>
      <c r="N27" s="149"/>
      <c r="O27" s="142"/>
      <c r="P27" s="230" t="s">
        <v>735</v>
      </c>
      <c r="Q27" s="151"/>
      <c r="R27" s="143" t="s">
        <v>615</v>
      </c>
      <c r="S27" s="321">
        <f t="shared" si="8"/>
        <v>150000</v>
      </c>
      <c r="T27" s="321">
        <f t="shared" si="9"/>
        <v>150000</v>
      </c>
      <c r="U27" s="321"/>
      <c r="V27" s="321">
        <f t="shared" si="10"/>
        <v>150000</v>
      </c>
      <c r="W27" s="321"/>
      <c r="X27" s="321"/>
      <c r="Y27" s="344">
        <f t="shared" si="11"/>
        <v>300000</v>
      </c>
    </row>
    <row r="28" spans="1:25" ht="39" customHeight="1" x14ac:dyDescent="0.2">
      <c r="A28" s="377" t="s">
        <v>605</v>
      </c>
      <c r="B28" s="378"/>
      <c r="C28" s="378"/>
      <c r="D28" s="378"/>
      <c r="E28" s="142"/>
      <c r="F28" s="268">
        <f>F8+F9+F10+F12+F13+F14+F16+F17+F18+F19+F21+F22+F23+F24+F25+F26+F27</f>
        <v>14795500</v>
      </c>
      <c r="G28" s="143"/>
      <c r="H28" s="143"/>
      <c r="I28" s="143"/>
      <c r="J28" s="142"/>
      <c r="K28" s="142"/>
      <c r="L28" s="147"/>
      <c r="M28" s="148"/>
      <c r="N28" s="149"/>
      <c r="O28" s="142"/>
      <c r="P28" s="160"/>
      <c r="Q28" s="160"/>
      <c r="R28" s="160"/>
      <c r="S28" s="268">
        <f t="shared" ref="S28:T28" si="12">S8+S9+S10+S12+S13+S14+S16+S17+S18+S19+S21+S22+S23+S24+S25+S26+S27</f>
        <v>7145000</v>
      </c>
      <c r="T28" s="268">
        <f t="shared" si="12"/>
        <v>7650500</v>
      </c>
      <c r="U28" s="268"/>
      <c r="V28" s="268">
        <f t="shared" ref="V28:W28" si="13">V8+V9+V10+V12+V13+V14+V16+V17+V18+V19+V21+V22+V23+V24+V25+V26+V27</f>
        <v>7588000</v>
      </c>
      <c r="W28" s="268">
        <f t="shared" si="13"/>
        <v>62500</v>
      </c>
      <c r="X28" s="268"/>
      <c r="Y28" s="344">
        <f>SUM(Y8:Y27)</f>
        <v>14795500</v>
      </c>
    </row>
    <row r="29" spans="1:25" x14ac:dyDescent="0.2">
      <c r="A29" s="121"/>
      <c r="J29" s="121"/>
      <c r="K29" s="121"/>
      <c r="L29" s="129"/>
      <c r="M29" s="129"/>
      <c r="O29" s="129"/>
      <c r="Q29" s="129"/>
      <c r="R29" s="129"/>
      <c r="S29" s="325"/>
      <c r="T29" s="325"/>
      <c r="U29" s="325"/>
      <c r="V29" s="325"/>
      <c r="W29" s="325"/>
      <c r="X29" s="325"/>
    </row>
    <row r="30" spans="1:25" x14ac:dyDescent="0.2">
      <c r="A30" s="121"/>
      <c r="J30" s="121"/>
      <c r="K30" s="121"/>
      <c r="L30" s="129"/>
      <c r="M30" s="129"/>
      <c r="O30" s="129"/>
      <c r="Q30" s="129"/>
      <c r="R30" s="129"/>
      <c r="S30" s="325"/>
      <c r="T30" s="325"/>
      <c r="U30" s="325"/>
      <c r="V30" s="325"/>
      <c r="W30" s="325"/>
      <c r="X30" s="325"/>
    </row>
    <row r="31" spans="1:25" x14ac:dyDescent="0.2">
      <c r="A31" s="121"/>
      <c r="J31" s="121"/>
      <c r="K31" s="121"/>
      <c r="L31" s="129"/>
      <c r="M31" s="129"/>
      <c r="O31" s="129"/>
      <c r="Q31" s="129"/>
      <c r="R31" s="129"/>
      <c r="S31" s="325"/>
      <c r="T31" s="325"/>
      <c r="U31" s="325"/>
      <c r="V31" s="325"/>
      <c r="W31" s="325"/>
      <c r="X31" s="325"/>
    </row>
    <row r="32" spans="1:25" x14ac:dyDescent="0.2">
      <c r="A32" s="121"/>
      <c r="J32" s="121"/>
      <c r="K32" s="121"/>
      <c r="L32" s="129"/>
      <c r="M32" s="129"/>
      <c r="O32" s="129"/>
      <c r="Q32" s="129"/>
      <c r="R32" s="129"/>
      <c r="S32" s="325"/>
      <c r="T32" s="325"/>
      <c r="U32" s="325"/>
      <c r="V32" s="325"/>
      <c r="W32" s="325"/>
      <c r="X32" s="325"/>
    </row>
    <row r="33" spans="1:24" x14ac:dyDescent="0.2">
      <c r="A33" s="121"/>
      <c r="J33" s="121"/>
      <c r="K33" s="121"/>
      <c r="L33" s="129"/>
      <c r="M33" s="129"/>
      <c r="O33" s="129"/>
      <c r="Q33" s="129"/>
      <c r="R33" s="129"/>
      <c r="S33" s="325"/>
      <c r="T33" s="325"/>
      <c r="U33" s="325"/>
      <c r="V33" s="325"/>
      <c r="W33" s="325"/>
      <c r="X33" s="325"/>
    </row>
    <row r="34" spans="1:24" x14ac:dyDescent="0.2">
      <c r="A34" s="121"/>
      <c r="J34" s="121"/>
      <c r="K34" s="121"/>
      <c r="L34" s="129"/>
      <c r="M34" s="129"/>
      <c r="O34" s="129"/>
      <c r="Q34" s="129"/>
      <c r="R34" s="129"/>
      <c r="S34" s="325"/>
      <c r="T34" s="325"/>
      <c r="U34" s="325"/>
      <c r="V34" s="325"/>
      <c r="W34" s="325"/>
      <c r="X34" s="325"/>
    </row>
    <row r="35" spans="1:24" x14ac:dyDescent="0.2">
      <c r="A35" s="121"/>
      <c r="J35" s="121"/>
      <c r="K35" s="121"/>
      <c r="L35" s="129"/>
      <c r="M35" s="129"/>
      <c r="O35" s="129"/>
      <c r="Q35" s="129"/>
      <c r="R35" s="129"/>
      <c r="S35" s="325"/>
      <c r="T35" s="325"/>
      <c r="U35" s="325"/>
      <c r="V35" s="325"/>
      <c r="W35" s="325"/>
      <c r="X35" s="325"/>
    </row>
    <row r="36" spans="1:24" x14ac:dyDescent="0.2">
      <c r="A36" s="121"/>
      <c r="J36" s="121"/>
      <c r="K36" s="121"/>
      <c r="L36" s="129"/>
      <c r="M36" s="129"/>
      <c r="O36" s="129"/>
      <c r="Q36" s="129"/>
      <c r="R36" s="129"/>
      <c r="S36" s="325"/>
      <c r="T36" s="325"/>
      <c r="U36" s="325"/>
      <c r="V36" s="325"/>
      <c r="W36" s="325"/>
      <c r="X36" s="325"/>
    </row>
    <row r="37" spans="1:24" x14ac:dyDescent="0.2">
      <c r="A37" s="121"/>
      <c r="J37" s="121"/>
      <c r="K37" s="121"/>
      <c r="L37" s="129"/>
      <c r="M37" s="129"/>
      <c r="O37" s="129"/>
      <c r="Q37" s="129"/>
      <c r="R37" s="129"/>
      <c r="S37" s="325"/>
      <c r="T37" s="325"/>
      <c r="U37" s="325"/>
      <c r="V37" s="325"/>
      <c r="W37" s="325"/>
      <c r="X37" s="325"/>
    </row>
    <row r="38" spans="1:24" x14ac:dyDescent="0.2">
      <c r="A38" s="121"/>
      <c r="J38" s="121"/>
      <c r="K38" s="121"/>
      <c r="L38" s="129"/>
      <c r="M38" s="129"/>
      <c r="O38" s="129"/>
      <c r="Q38" s="129"/>
      <c r="R38" s="129"/>
      <c r="S38" s="325"/>
      <c r="T38" s="325"/>
      <c r="U38" s="325"/>
      <c r="V38" s="325"/>
      <c r="W38" s="325"/>
      <c r="X38" s="325"/>
    </row>
    <row r="39" spans="1:24" x14ac:dyDescent="0.2">
      <c r="A39" s="121"/>
      <c r="J39" s="121"/>
      <c r="K39" s="121"/>
      <c r="L39" s="129"/>
      <c r="M39" s="129"/>
      <c r="O39" s="129"/>
      <c r="Q39" s="129"/>
      <c r="R39" s="129"/>
      <c r="S39" s="325"/>
      <c r="T39" s="325"/>
      <c r="U39" s="325"/>
      <c r="V39" s="325"/>
      <c r="W39" s="325"/>
      <c r="X39" s="325"/>
    </row>
    <row r="40" spans="1:24" x14ac:dyDescent="0.2">
      <c r="A40" s="121"/>
      <c r="J40" s="121"/>
      <c r="K40" s="121"/>
      <c r="L40" s="129"/>
      <c r="M40" s="129"/>
      <c r="O40" s="129"/>
      <c r="Q40" s="129"/>
      <c r="R40" s="129"/>
      <c r="S40" s="325"/>
      <c r="T40" s="325"/>
      <c r="U40" s="325"/>
      <c r="V40" s="325"/>
      <c r="W40" s="325"/>
      <c r="X40" s="325"/>
    </row>
    <row r="41" spans="1:24" x14ac:dyDescent="0.2">
      <c r="A41" s="121"/>
      <c r="J41" s="121"/>
      <c r="K41" s="121"/>
      <c r="L41" s="129"/>
      <c r="M41" s="129"/>
      <c r="O41" s="129"/>
      <c r="Q41" s="129"/>
      <c r="R41" s="129"/>
      <c r="S41" s="325"/>
      <c r="T41" s="325"/>
      <c r="U41" s="325"/>
      <c r="V41" s="325"/>
      <c r="W41" s="325"/>
      <c r="X41" s="325"/>
    </row>
    <row r="42" spans="1:24" x14ac:dyDescent="0.2">
      <c r="A42" s="121"/>
      <c r="J42" s="121"/>
      <c r="K42" s="121"/>
      <c r="L42" s="129"/>
      <c r="M42" s="129"/>
      <c r="O42" s="129"/>
      <c r="Q42" s="129"/>
      <c r="R42" s="129"/>
      <c r="S42" s="325"/>
      <c r="T42" s="325"/>
      <c r="U42" s="325"/>
      <c r="V42" s="325"/>
      <c r="W42" s="325"/>
      <c r="X42" s="325"/>
    </row>
    <row r="43" spans="1:24" x14ac:dyDescent="0.2">
      <c r="A43" s="121"/>
      <c r="J43" s="121"/>
      <c r="K43" s="121"/>
      <c r="L43" s="129"/>
      <c r="M43" s="129"/>
      <c r="O43" s="129"/>
      <c r="Q43" s="129"/>
      <c r="R43" s="129"/>
      <c r="S43" s="325"/>
      <c r="T43" s="325"/>
      <c r="U43" s="325"/>
      <c r="V43" s="325"/>
      <c r="W43" s="325"/>
      <c r="X43" s="325"/>
    </row>
    <row r="44" spans="1:24" x14ac:dyDescent="0.2">
      <c r="A44" s="121"/>
      <c r="J44" s="121"/>
      <c r="K44" s="121"/>
      <c r="L44" s="129"/>
      <c r="M44" s="129"/>
      <c r="O44" s="129"/>
      <c r="Q44" s="129"/>
      <c r="R44" s="129"/>
      <c r="S44" s="325"/>
      <c r="T44" s="325"/>
      <c r="U44" s="325"/>
      <c r="V44" s="325"/>
      <c r="W44" s="325"/>
      <c r="X44" s="325"/>
    </row>
    <row r="45" spans="1:24" x14ac:dyDescent="0.2">
      <c r="A45" s="121"/>
      <c r="J45" s="121"/>
      <c r="K45" s="121"/>
      <c r="L45" s="129"/>
      <c r="M45" s="129"/>
      <c r="O45" s="129"/>
      <c r="Q45" s="129"/>
      <c r="R45" s="129"/>
      <c r="S45" s="325"/>
      <c r="T45" s="325"/>
      <c r="U45" s="325"/>
      <c r="V45" s="325"/>
      <c r="W45" s="325"/>
      <c r="X45" s="325"/>
    </row>
    <row r="46" spans="1:24" x14ac:dyDescent="0.2">
      <c r="A46" s="121"/>
      <c r="J46" s="121"/>
      <c r="K46" s="121"/>
      <c r="L46" s="129"/>
      <c r="M46" s="129"/>
      <c r="O46" s="129"/>
      <c r="Q46" s="129"/>
      <c r="R46" s="129"/>
      <c r="S46" s="325"/>
      <c r="T46" s="325"/>
      <c r="U46" s="325"/>
      <c r="V46" s="325"/>
      <c r="W46" s="325"/>
      <c r="X46" s="325"/>
    </row>
    <row r="47" spans="1:24" x14ac:dyDescent="0.2">
      <c r="A47" s="121"/>
      <c r="J47" s="121"/>
      <c r="K47" s="121"/>
      <c r="L47" s="129"/>
      <c r="M47" s="129"/>
      <c r="O47" s="129"/>
      <c r="Q47" s="129"/>
      <c r="R47" s="129"/>
      <c r="S47" s="325"/>
      <c r="T47" s="325"/>
      <c r="U47" s="325"/>
      <c r="V47" s="325"/>
      <c r="W47" s="325"/>
      <c r="X47" s="325"/>
    </row>
    <row r="48" spans="1:24" x14ac:dyDescent="0.2">
      <c r="A48" s="121"/>
      <c r="J48" s="121"/>
      <c r="K48" s="121"/>
      <c r="L48" s="129"/>
      <c r="M48" s="129"/>
      <c r="O48" s="129"/>
      <c r="Q48" s="129"/>
      <c r="R48" s="129"/>
      <c r="S48" s="325"/>
      <c r="T48" s="325"/>
      <c r="U48" s="325"/>
      <c r="V48" s="325"/>
      <c r="W48" s="325"/>
      <c r="X48" s="325"/>
    </row>
    <row r="49" spans="1:24" x14ac:dyDescent="0.2">
      <c r="A49" s="121"/>
      <c r="J49" s="121"/>
      <c r="K49" s="121"/>
      <c r="L49" s="129"/>
      <c r="M49" s="129"/>
      <c r="O49" s="129"/>
      <c r="Q49" s="129"/>
      <c r="R49" s="129"/>
      <c r="S49" s="325"/>
      <c r="T49" s="325"/>
      <c r="U49" s="325"/>
      <c r="V49" s="325"/>
      <c r="W49" s="325"/>
      <c r="X49" s="325"/>
    </row>
    <row r="50" spans="1:24" x14ac:dyDescent="0.2">
      <c r="A50" s="121"/>
      <c r="J50" s="121"/>
      <c r="K50" s="121"/>
      <c r="L50" s="129"/>
      <c r="M50" s="129"/>
      <c r="O50" s="129"/>
      <c r="Q50" s="129"/>
      <c r="R50" s="129"/>
      <c r="S50" s="325"/>
      <c r="T50" s="325"/>
      <c r="U50" s="325"/>
      <c r="V50" s="325"/>
      <c r="W50" s="325"/>
      <c r="X50" s="325"/>
    </row>
    <row r="51" spans="1:24" x14ac:dyDescent="0.2">
      <c r="A51" s="121"/>
      <c r="J51" s="121"/>
      <c r="K51" s="121"/>
      <c r="L51" s="129"/>
      <c r="M51" s="129"/>
      <c r="O51" s="129"/>
      <c r="Q51" s="129"/>
      <c r="R51" s="129"/>
      <c r="S51" s="325"/>
      <c r="T51" s="325"/>
      <c r="U51" s="325"/>
      <c r="V51" s="325"/>
      <c r="W51" s="325"/>
      <c r="X51" s="325"/>
    </row>
    <row r="52" spans="1:24" x14ac:dyDescent="0.2">
      <c r="A52" s="121"/>
      <c r="J52" s="121"/>
      <c r="K52" s="121"/>
      <c r="L52" s="129"/>
      <c r="M52" s="129"/>
      <c r="O52" s="129"/>
      <c r="Q52" s="129"/>
      <c r="R52" s="129"/>
      <c r="S52" s="325"/>
      <c r="T52" s="325"/>
      <c r="U52" s="325"/>
      <c r="V52" s="325"/>
      <c r="W52" s="325"/>
      <c r="X52" s="325"/>
    </row>
    <row r="53" spans="1:24" x14ac:dyDescent="0.2">
      <c r="A53" s="121"/>
      <c r="J53" s="121"/>
      <c r="K53" s="121"/>
      <c r="L53" s="129"/>
      <c r="M53" s="129"/>
      <c r="O53" s="129"/>
      <c r="Q53" s="129"/>
      <c r="R53" s="129"/>
      <c r="S53" s="325"/>
      <c r="T53" s="325"/>
      <c r="U53" s="325"/>
      <c r="V53" s="325"/>
      <c r="W53" s="325"/>
      <c r="X53" s="325"/>
    </row>
    <row r="54" spans="1:24" x14ac:dyDescent="0.2">
      <c r="A54" s="121"/>
      <c r="J54" s="121"/>
      <c r="K54" s="121"/>
      <c r="L54" s="129"/>
      <c r="M54" s="129"/>
      <c r="O54" s="129"/>
      <c r="Q54" s="129"/>
      <c r="R54" s="129"/>
      <c r="S54" s="325"/>
      <c r="T54" s="325"/>
      <c r="U54" s="325"/>
      <c r="V54" s="325"/>
      <c r="W54" s="325"/>
      <c r="X54" s="325"/>
    </row>
    <row r="55" spans="1:24" x14ac:dyDescent="0.2">
      <c r="A55" s="121"/>
      <c r="J55" s="121"/>
      <c r="K55" s="121"/>
      <c r="L55" s="129"/>
      <c r="M55" s="129"/>
      <c r="O55" s="129"/>
      <c r="Q55" s="129"/>
      <c r="R55" s="129"/>
      <c r="S55" s="325"/>
      <c r="T55" s="325"/>
      <c r="U55" s="325"/>
      <c r="V55" s="325"/>
      <c r="W55" s="325"/>
      <c r="X55" s="325"/>
    </row>
    <row r="56" spans="1:24" x14ac:dyDescent="0.2">
      <c r="A56" s="121"/>
      <c r="J56" s="121"/>
      <c r="K56" s="121"/>
      <c r="L56" s="129"/>
      <c r="M56" s="129"/>
      <c r="O56" s="129"/>
      <c r="Q56" s="129"/>
      <c r="R56" s="129"/>
      <c r="S56" s="325"/>
      <c r="T56" s="325"/>
      <c r="U56" s="325"/>
      <c r="V56" s="325"/>
      <c r="W56" s="325"/>
      <c r="X56" s="325"/>
    </row>
    <row r="57" spans="1:24" x14ac:dyDescent="0.2">
      <c r="A57" s="121"/>
      <c r="J57" s="121"/>
      <c r="K57" s="121"/>
      <c r="L57" s="129"/>
      <c r="M57" s="129"/>
      <c r="O57" s="129"/>
      <c r="Q57" s="129"/>
      <c r="R57" s="129"/>
      <c r="S57" s="325"/>
      <c r="T57" s="325"/>
      <c r="U57" s="325"/>
      <c r="V57" s="325"/>
      <c r="W57" s="325"/>
      <c r="X57" s="325"/>
    </row>
    <row r="58" spans="1:24" x14ac:dyDescent="0.2">
      <c r="A58" s="121"/>
      <c r="J58" s="121"/>
      <c r="K58" s="121"/>
      <c r="L58" s="129"/>
      <c r="M58" s="129"/>
      <c r="O58" s="129"/>
      <c r="Q58" s="129"/>
      <c r="R58" s="129"/>
      <c r="S58" s="325"/>
      <c r="T58" s="325"/>
      <c r="U58" s="325"/>
      <c r="V58" s="325"/>
      <c r="W58" s="325"/>
      <c r="X58" s="325"/>
    </row>
    <row r="59" spans="1:24" x14ac:dyDescent="0.2">
      <c r="A59" s="121"/>
      <c r="J59" s="121"/>
      <c r="K59" s="121"/>
      <c r="L59" s="129"/>
      <c r="M59" s="129"/>
      <c r="O59" s="129"/>
      <c r="Q59" s="129"/>
      <c r="R59" s="129"/>
      <c r="S59" s="325"/>
      <c r="T59" s="325"/>
      <c r="U59" s="325"/>
      <c r="V59" s="325"/>
      <c r="W59" s="325"/>
      <c r="X59" s="325"/>
    </row>
    <row r="60" spans="1:24" x14ac:dyDescent="0.2">
      <c r="A60" s="121"/>
      <c r="J60" s="121"/>
      <c r="K60" s="121"/>
      <c r="L60" s="129"/>
      <c r="M60" s="129"/>
      <c r="O60" s="129"/>
      <c r="Q60" s="129"/>
      <c r="R60" s="129"/>
      <c r="S60" s="325"/>
      <c r="T60" s="325"/>
      <c r="U60" s="325"/>
      <c r="V60" s="325"/>
      <c r="W60" s="325"/>
      <c r="X60" s="325"/>
    </row>
    <row r="61" spans="1:24" x14ac:dyDescent="0.2">
      <c r="A61" s="121"/>
      <c r="J61" s="121"/>
      <c r="K61" s="121"/>
      <c r="L61" s="129"/>
      <c r="M61" s="129"/>
      <c r="O61" s="129"/>
      <c r="Q61" s="129"/>
      <c r="R61" s="129"/>
      <c r="S61" s="325"/>
      <c r="T61" s="325"/>
      <c r="U61" s="325"/>
      <c r="V61" s="325"/>
      <c r="W61" s="325"/>
      <c r="X61" s="325"/>
    </row>
    <row r="62" spans="1:24" x14ac:dyDescent="0.2">
      <c r="A62" s="121"/>
      <c r="J62" s="121"/>
      <c r="K62" s="121"/>
      <c r="L62" s="129"/>
      <c r="M62" s="129"/>
      <c r="O62" s="129"/>
      <c r="Q62" s="129"/>
      <c r="R62" s="129"/>
      <c r="S62" s="325"/>
      <c r="T62" s="325"/>
      <c r="U62" s="325"/>
      <c r="V62" s="325"/>
      <c r="W62" s="325"/>
      <c r="X62" s="325"/>
    </row>
    <row r="63" spans="1:24" x14ac:dyDescent="0.2">
      <c r="A63" s="121"/>
      <c r="J63" s="121"/>
      <c r="K63" s="121"/>
      <c r="L63" s="129"/>
      <c r="M63" s="129"/>
      <c r="O63" s="129"/>
      <c r="Q63" s="129"/>
      <c r="R63" s="129"/>
      <c r="S63" s="325"/>
      <c r="T63" s="325"/>
      <c r="U63" s="325"/>
      <c r="V63" s="325"/>
      <c r="W63" s="325"/>
      <c r="X63" s="325"/>
    </row>
    <row r="64" spans="1:24" x14ac:dyDescent="0.2">
      <c r="A64" s="121"/>
      <c r="J64" s="121"/>
      <c r="K64" s="121"/>
      <c r="L64" s="129"/>
      <c r="M64" s="129"/>
      <c r="O64" s="129"/>
      <c r="Q64" s="129"/>
      <c r="R64" s="129"/>
      <c r="S64" s="325"/>
      <c r="T64" s="325"/>
      <c r="U64" s="325"/>
      <c r="V64" s="325"/>
      <c r="W64" s="325"/>
      <c r="X64" s="325"/>
    </row>
    <row r="65" spans="1:24" x14ac:dyDescent="0.2">
      <c r="A65" s="121"/>
      <c r="J65" s="121"/>
      <c r="K65" s="121"/>
      <c r="L65" s="129"/>
      <c r="M65" s="129"/>
      <c r="O65" s="129"/>
      <c r="Q65" s="129"/>
      <c r="R65" s="129"/>
      <c r="S65" s="325"/>
      <c r="T65" s="325"/>
      <c r="U65" s="325"/>
      <c r="V65" s="325"/>
      <c r="W65" s="325"/>
      <c r="X65" s="325"/>
    </row>
    <row r="66" spans="1:24" x14ac:dyDescent="0.2">
      <c r="A66" s="121"/>
      <c r="J66" s="121"/>
      <c r="K66" s="121"/>
      <c r="L66" s="129"/>
      <c r="M66" s="129"/>
      <c r="O66" s="129"/>
      <c r="Q66" s="129"/>
      <c r="R66" s="129"/>
      <c r="S66" s="325"/>
      <c r="T66" s="325"/>
      <c r="U66" s="325"/>
      <c r="V66" s="325"/>
      <c r="W66" s="325"/>
      <c r="X66" s="325"/>
    </row>
    <row r="67" spans="1:24" x14ac:dyDescent="0.2">
      <c r="A67" s="121"/>
      <c r="J67" s="121"/>
      <c r="K67" s="121"/>
      <c r="L67" s="129"/>
      <c r="M67" s="129"/>
      <c r="O67" s="129"/>
      <c r="Q67" s="129"/>
      <c r="R67" s="129"/>
      <c r="S67" s="325"/>
      <c r="T67" s="325"/>
      <c r="U67" s="325"/>
      <c r="V67" s="325"/>
      <c r="W67" s="325"/>
      <c r="X67" s="325"/>
    </row>
    <row r="68" spans="1:24" x14ac:dyDescent="0.2">
      <c r="A68" s="121"/>
      <c r="J68" s="121"/>
      <c r="K68" s="121"/>
      <c r="L68" s="129"/>
      <c r="M68" s="129"/>
      <c r="O68" s="129"/>
      <c r="Q68" s="129"/>
      <c r="R68" s="129"/>
      <c r="S68" s="325"/>
      <c r="T68" s="325"/>
      <c r="U68" s="325"/>
      <c r="V68" s="325"/>
      <c r="W68" s="325"/>
      <c r="X68" s="325"/>
    </row>
    <row r="69" spans="1:24" x14ac:dyDescent="0.2">
      <c r="A69" s="121"/>
      <c r="J69" s="121"/>
      <c r="K69" s="121"/>
      <c r="L69" s="129"/>
      <c r="M69" s="129"/>
      <c r="O69" s="129"/>
      <c r="Q69" s="129"/>
      <c r="R69" s="129"/>
      <c r="S69" s="325"/>
      <c r="T69" s="325"/>
      <c r="U69" s="325"/>
      <c r="V69" s="325"/>
      <c r="W69" s="325"/>
      <c r="X69" s="325"/>
    </row>
    <row r="70" spans="1:24" x14ac:dyDescent="0.2">
      <c r="A70" s="121"/>
      <c r="J70" s="121"/>
      <c r="K70" s="121"/>
      <c r="L70" s="129"/>
      <c r="M70" s="129"/>
      <c r="O70" s="129"/>
      <c r="Q70" s="129"/>
      <c r="R70" s="129"/>
      <c r="S70" s="325"/>
      <c r="T70" s="325"/>
      <c r="U70" s="325"/>
      <c r="V70" s="325"/>
      <c r="W70" s="325"/>
      <c r="X70" s="325"/>
    </row>
    <row r="71" spans="1:24" x14ac:dyDescent="0.2">
      <c r="A71" s="121"/>
      <c r="J71" s="121"/>
      <c r="K71" s="121"/>
      <c r="L71" s="129"/>
      <c r="M71" s="129"/>
      <c r="O71" s="129"/>
      <c r="Q71" s="129"/>
      <c r="R71" s="129"/>
      <c r="S71" s="325"/>
      <c r="T71" s="325"/>
      <c r="U71" s="325"/>
      <c r="V71" s="325"/>
      <c r="W71" s="325"/>
      <c r="X71" s="325"/>
    </row>
    <row r="72" spans="1:24" x14ac:dyDescent="0.2">
      <c r="A72" s="121"/>
      <c r="J72" s="121"/>
      <c r="K72" s="121"/>
      <c r="L72" s="129"/>
      <c r="M72" s="129"/>
      <c r="O72" s="129"/>
      <c r="Q72" s="129"/>
      <c r="R72" s="129"/>
      <c r="S72" s="325"/>
      <c r="T72" s="325"/>
      <c r="U72" s="325"/>
      <c r="V72" s="325"/>
      <c r="W72" s="325"/>
      <c r="X72" s="325"/>
    </row>
    <row r="73" spans="1:24" x14ac:dyDescent="0.2">
      <c r="A73" s="121"/>
      <c r="J73" s="121"/>
      <c r="K73" s="121"/>
      <c r="L73" s="129"/>
      <c r="M73" s="129"/>
      <c r="O73" s="129"/>
      <c r="Q73" s="129"/>
      <c r="R73" s="129"/>
      <c r="S73" s="325"/>
      <c r="T73" s="325"/>
      <c r="U73" s="325"/>
      <c r="V73" s="325"/>
      <c r="W73" s="325"/>
      <c r="X73" s="325"/>
    </row>
    <row r="74" spans="1:24" x14ac:dyDescent="0.2">
      <c r="A74" s="121"/>
    </row>
    <row r="75" spans="1:24" x14ac:dyDescent="0.2">
      <c r="A75" s="121"/>
    </row>
    <row r="76" spans="1:24" x14ac:dyDescent="0.2">
      <c r="A76" s="121"/>
    </row>
    <row r="77" spans="1:24" x14ac:dyDescent="0.2">
      <c r="A77" s="121"/>
    </row>
  </sheetData>
  <autoFilter ref="A6:U6" xr:uid="{00000000-0009-0000-0000-000007000000}"/>
  <mergeCells count="28">
    <mergeCell ref="V5:V6"/>
    <mergeCell ref="X5:X6"/>
    <mergeCell ref="W5:W6"/>
    <mergeCell ref="F4:O4"/>
    <mergeCell ref="F5:F6"/>
    <mergeCell ref="G5:H5"/>
    <mergeCell ref="I5:I6"/>
    <mergeCell ref="J5:J6"/>
    <mergeCell ref="L5:L6"/>
    <mergeCell ref="M5:N5"/>
    <mergeCell ref="O5:O6"/>
    <mergeCell ref="K5:K6"/>
    <mergeCell ref="R5:R6"/>
    <mergeCell ref="S5:S6"/>
    <mergeCell ref="T5:T6"/>
    <mergeCell ref="A28:D28"/>
    <mergeCell ref="D4:D6"/>
    <mergeCell ref="E4:E6"/>
    <mergeCell ref="P4:P6"/>
    <mergeCell ref="A4:A6"/>
    <mergeCell ref="B4:B6"/>
    <mergeCell ref="A15:U15"/>
    <mergeCell ref="A20:U20"/>
    <mergeCell ref="A11:U11"/>
    <mergeCell ref="A7:U7"/>
    <mergeCell ref="Q4:Q6"/>
    <mergeCell ref="C4:C6"/>
    <mergeCell ref="U4:U6"/>
  </mergeCells>
  <pageMargins left="0.23622047244094491" right="0.23622047244094491" top="0.74803149606299213" bottom="0.74803149606299213" header="0.31496062992125984" footer="0.31496062992125984"/>
  <pageSetup paperSize="9" scale="76" fitToHeight="0" orientation="landscape" r:id="rId1"/>
  <headerFooter>
    <oddHeader>&amp;C
Jelgavas valstspilsētas un Jelgavas novada attīstības programma 2023–2029
Jelgavas valstspilsētas pašvaldības investīciju plāns</oddHeader>
    <oddFooter>&amp;C&amp;P</oddFooter>
  </headerFooter>
  <rowBreaks count="1" manualBreakCount="1">
    <brk id="19" max="2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pageSetUpPr fitToPage="1"/>
  </sheetPr>
  <dimension ref="A1:BB45"/>
  <sheetViews>
    <sheetView zoomScaleNormal="100" zoomScaleSheetLayoutView="70" workbookViewId="0">
      <pane ySplit="6" topLeftCell="A13" activePane="bottomLeft" state="frozen"/>
      <selection pane="bottomLeft" activeCell="P22" sqref="P22"/>
    </sheetView>
  </sheetViews>
  <sheetFormatPr defaultColWidth="9.140625" defaultRowHeight="12.75" x14ac:dyDescent="0.2"/>
  <cols>
    <col min="1" max="1" width="7.85546875" style="123" customWidth="1"/>
    <col min="2" max="2" width="32.140625" style="121" customWidth="1"/>
    <col min="3" max="3" width="17" style="120" customWidth="1"/>
    <col min="4" max="4" width="15.7109375" style="120" customWidth="1"/>
    <col min="5" max="5" width="14" style="120" hidden="1" customWidth="1"/>
    <col min="6" max="6" width="15.7109375" style="123" customWidth="1"/>
    <col min="7" max="8" width="15.7109375" style="123" hidden="1" customWidth="1"/>
    <col min="9" max="9" width="14.85546875" style="123" hidden="1" customWidth="1"/>
    <col min="10" max="10" width="19" style="123" hidden="1" customWidth="1"/>
    <col min="11" max="11" width="17" style="123" hidden="1" customWidth="1"/>
    <col min="12" max="12" width="19" style="123" hidden="1" customWidth="1"/>
    <col min="13" max="13" width="19.5703125" style="120" hidden="1" customWidth="1"/>
    <col min="14" max="14" width="18.7109375" style="124" hidden="1" customWidth="1"/>
    <col min="15" max="15" width="18.85546875" style="125" hidden="1" customWidth="1"/>
    <col min="16" max="16" width="65.7109375" style="161" customWidth="1"/>
    <col min="17" max="17" width="17.5703125" style="136" hidden="1" customWidth="1"/>
    <col min="18" max="18" width="13.42578125" style="136" customWidth="1"/>
    <col min="19" max="19" width="15" style="323" customWidth="1"/>
    <col min="20" max="20" width="13.5703125" style="323" customWidth="1"/>
    <col min="21" max="21" width="14.28515625" style="314" customWidth="1"/>
    <col min="22" max="22" width="9.140625" style="139" customWidth="1"/>
    <col min="23" max="16384" width="9.140625" style="139"/>
  </cols>
  <sheetData>
    <row r="1" spans="1:22" x14ac:dyDescent="0.2">
      <c r="A1" s="122"/>
      <c r="E1" s="122"/>
      <c r="F1" s="120"/>
      <c r="G1" s="120"/>
      <c r="H1" s="120"/>
      <c r="J1" s="120"/>
      <c r="K1" s="120"/>
      <c r="L1" s="120"/>
      <c r="O1" s="124"/>
      <c r="P1" s="129"/>
      <c r="Q1" s="129"/>
      <c r="R1" s="129"/>
      <c r="S1" s="325"/>
      <c r="T1" s="325"/>
      <c r="U1" s="323"/>
      <c r="V1" s="132"/>
    </row>
    <row r="2" spans="1:22" ht="22.5" x14ac:dyDescent="0.3">
      <c r="A2" s="134" t="s">
        <v>791</v>
      </c>
      <c r="E2" s="122"/>
      <c r="F2" s="120"/>
      <c r="G2" s="120"/>
      <c r="H2" s="120"/>
      <c r="J2" s="120"/>
      <c r="K2" s="120"/>
      <c r="L2" s="120"/>
      <c r="O2" s="124"/>
      <c r="P2" s="129"/>
      <c r="Q2" s="129"/>
      <c r="R2" s="129"/>
      <c r="S2" s="325"/>
      <c r="T2" s="325"/>
      <c r="U2" s="323"/>
      <c r="V2" s="132"/>
    </row>
    <row r="3" spans="1:22" x14ac:dyDescent="0.2">
      <c r="A3" s="127"/>
      <c r="B3" s="127"/>
      <c r="C3" s="127"/>
      <c r="D3" s="127"/>
      <c r="E3" s="127"/>
      <c r="F3" s="127"/>
      <c r="G3" s="127"/>
      <c r="H3" s="127"/>
      <c r="I3" s="127"/>
      <c r="J3" s="127"/>
      <c r="K3" s="127"/>
      <c r="L3" s="127"/>
      <c r="M3" s="127"/>
      <c r="N3" s="127"/>
      <c r="O3" s="127"/>
      <c r="P3" s="127"/>
      <c r="Q3" s="127"/>
      <c r="R3" s="127"/>
      <c r="S3" s="331"/>
      <c r="T3" s="331"/>
      <c r="U3" s="331"/>
    </row>
    <row r="4" spans="1:22" ht="26.25" hidden="1" customHeight="1" x14ac:dyDescent="0.2">
      <c r="A4" s="374" t="s">
        <v>10</v>
      </c>
      <c r="B4" s="373" t="s">
        <v>36</v>
      </c>
      <c r="C4" s="373" t="s">
        <v>11</v>
      </c>
      <c r="D4" s="384" t="s">
        <v>949</v>
      </c>
      <c r="E4" s="373" t="s">
        <v>364</v>
      </c>
      <c r="F4" s="373" t="s">
        <v>796</v>
      </c>
      <c r="G4" s="373"/>
      <c r="H4" s="373"/>
      <c r="I4" s="373"/>
      <c r="J4" s="373"/>
      <c r="K4" s="373"/>
      <c r="L4" s="373"/>
      <c r="M4" s="373"/>
      <c r="N4" s="373"/>
      <c r="O4" s="373"/>
      <c r="P4" s="374" t="s">
        <v>368</v>
      </c>
      <c r="Q4" s="381" t="s">
        <v>505</v>
      </c>
      <c r="R4" s="303"/>
      <c r="S4" s="311"/>
      <c r="T4" s="311"/>
      <c r="U4" s="379" t="s">
        <v>956</v>
      </c>
    </row>
    <row r="5" spans="1:22" ht="59.25" customHeight="1" x14ac:dyDescent="0.2">
      <c r="A5" s="374"/>
      <c r="B5" s="373"/>
      <c r="C5" s="373"/>
      <c r="D5" s="385"/>
      <c r="E5" s="373"/>
      <c r="F5" s="374" t="s">
        <v>797</v>
      </c>
      <c r="G5" s="374" t="s">
        <v>804</v>
      </c>
      <c r="H5" s="374"/>
      <c r="I5" s="373" t="s">
        <v>802</v>
      </c>
      <c r="J5" s="374" t="s">
        <v>803</v>
      </c>
      <c r="K5" s="375" t="s">
        <v>810</v>
      </c>
      <c r="L5" s="373" t="s">
        <v>798</v>
      </c>
      <c r="M5" s="373" t="s">
        <v>799</v>
      </c>
      <c r="N5" s="373"/>
      <c r="O5" s="373" t="s">
        <v>800</v>
      </c>
      <c r="P5" s="374"/>
      <c r="Q5" s="382"/>
      <c r="R5" s="388" t="s">
        <v>363</v>
      </c>
      <c r="S5" s="388" t="s">
        <v>960</v>
      </c>
      <c r="T5" s="388" t="s">
        <v>971</v>
      </c>
      <c r="U5" s="379"/>
    </row>
    <row r="6" spans="1:22" s="130" customFormat="1" ht="16.5" customHeight="1" x14ac:dyDescent="0.25">
      <c r="A6" s="374"/>
      <c r="B6" s="373"/>
      <c r="C6" s="373"/>
      <c r="D6" s="386"/>
      <c r="E6" s="373"/>
      <c r="F6" s="374"/>
      <c r="G6" s="289" t="s">
        <v>805</v>
      </c>
      <c r="H6" s="289" t="s">
        <v>806</v>
      </c>
      <c r="I6" s="373"/>
      <c r="J6" s="374"/>
      <c r="K6" s="376"/>
      <c r="L6" s="373"/>
      <c r="M6" s="119" t="s">
        <v>506</v>
      </c>
      <c r="N6" s="119" t="s">
        <v>372</v>
      </c>
      <c r="O6" s="373"/>
      <c r="P6" s="374"/>
      <c r="Q6" s="383"/>
      <c r="R6" s="389"/>
      <c r="S6" s="389"/>
      <c r="T6" s="389"/>
      <c r="U6" s="379"/>
    </row>
    <row r="7" spans="1:22" s="130" customFormat="1" ht="24.75" customHeight="1" x14ac:dyDescent="0.25">
      <c r="A7" s="390" t="s">
        <v>894</v>
      </c>
      <c r="B7" s="391"/>
      <c r="C7" s="391"/>
      <c r="D7" s="391"/>
      <c r="E7" s="391"/>
      <c r="F7" s="391"/>
      <c r="G7" s="391"/>
      <c r="H7" s="391"/>
      <c r="I7" s="391"/>
      <c r="J7" s="391"/>
      <c r="K7" s="391"/>
      <c r="L7" s="391"/>
      <c r="M7" s="391"/>
      <c r="N7" s="391"/>
      <c r="O7" s="391"/>
      <c r="P7" s="391"/>
      <c r="Q7" s="391"/>
      <c r="R7" s="391"/>
      <c r="S7" s="391"/>
      <c r="T7" s="391"/>
      <c r="U7" s="392"/>
    </row>
    <row r="8" spans="1:22" ht="107.25" customHeight="1" x14ac:dyDescent="0.2">
      <c r="A8" s="164" t="s">
        <v>1053</v>
      </c>
      <c r="B8" s="150" t="s">
        <v>846</v>
      </c>
      <c r="C8" s="142" t="s">
        <v>969</v>
      </c>
      <c r="D8" s="183" t="s">
        <v>970</v>
      </c>
      <c r="E8" s="145"/>
      <c r="F8" s="165">
        <v>24200000</v>
      </c>
      <c r="G8" s="165">
        <v>4200000</v>
      </c>
      <c r="H8" s="165"/>
      <c r="I8" s="165">
        <v>20000000</v>
      </c>
      <c r="J8" s="165"/>
      <c r="K8" s="165"/>
      <c r="L8" s="165"/>
      <c r="M8" s="142"/>
      <c r="N8" s="147"/>
      <c r="O8" s="148"/>
      <c r="P8" s="150" t="s">
        <v>792</v>
      </c>
      <c r="Q8" s="151"/>
      <c r="R8" s="143" t="s">
        <v>818</v>
      </c>
      <c r="S8" s="321">
        <f>F8*5/9</f>
        <v>13444444.444444444</v>
      </c>
      <c r="T8" s="321"/>
      <c r="U8" s="321">
        <f>F8*2/9</f>
        <v>5377777.777777778</v>
      </c>
    </row>
    <row r="9" spans="1:22" ht="67.5" customHeight="1" x14ac:dyDescent="0.2">
      <c r="A9" s="164" t="s">
        <v>1054</v>
      </c>
      <c r="B9" s="150" t="s">
        <v>785</v>
      </c>
      <c r="C9" s="142" t="s">
        <v>625</v>
      </c>
      <c r="D9" s="183" t="s">
        <v>970</v>
      </c>
      <c r="E9" s="145"/>
      <c r="F9" s="165">
        <v>2000000</v>
      </c>
      <c r="G9" s="165"/>
      <c r="H9" s="165"/>
      <c r="I9" s="165"/>
      <c r="J9" s="165"/>
      <c r="K9" s="165"/>
      <c r="L9" s="165"/>
      <c r="M9" s="142"/>
      <c r="N9" s="147"/>
      <c r="O9" s="148"/>
      <c r="P9" s="150" t="s">
        <v>668</v>
      </c>
      <c r="Q9" s="151"/>
      <c r="R9" s="143" t="s">
        <v>819</v>
      </c>
      <c r="S9" s="321">
        <f>F9*4/9</f>
        <v>888888.88888888888</v>
      </c>
      <c r="T9" s="321"/>
      <c r="U9" s="321"/>
    </row>
    <row r="10" spans="1:22" ht="67.5" customHeight="1" x14ac:dyDescent="0.2">
      <c r="A10" s="164" t="s">
        <v>1055</v>
      </c>
      <c r="B10" s="150" t="s">
        <v>801</v>
      </c>
      <c r="C10" s="142" t="s">
        <v>625</v>
      </c>
      <c r="D10" s="183" t="s">
        <v>970</v>
      </c>
      <c r="E10" s="145"/>
      <c r="F10" s="165">
        <v>1500000</v>
      </c>
      <c r="G10" s="165"/>
      <c r="H10" s="165"/>
      <c r="I10" s="165"/>
      <c r="J10" s="165"/>
      <c r="K10" s="165"/>
      <c r="L10" s="165"/>
      <c r="M10" s="142"/>
      <c r="N10" s="147"/>
      <c r="O10" s="148"/>
      <c r="P10" s="150" t="s">
        <v>816</v>
      </c>
      <c r="Q10" s="151"/>
      <c r="R10" s="143" t="s">
        <v>819</v>
      </c>
      <c r="S10" s="321">
        <f t="shared" ref="S10:S11" si="0">F10*4/9</f>
        <v>666666.66666666663</v>
      </c>
      <c r="T10" s="321"/>
      <c r="U10" s="321"/>
    </row>
    <row r="11" spans="1:22" ht="67.5" customHeight="1" x14ac:dyDescent="0.2">
      <c r="A11" s="164" t="s">
        <v>1056</v>
      </c>
      <c r="B11" s="150" t="s">
        <v>815</v>
      </c>
      <c r="C11" s="142" t="s">
        <v>625</v>
      </c>
      <c r="D11" s="183" t="s">
        <v>970</v>
      </c>
      <c r="E11" s="145"/>
      <c r="F11" s="293">
        <v>300000</v>
      </c>
      <c r="G11" s="165"/>
      <c r="H11" s="165"/>
      <c r="I11" s="165"/>
      <c r="J11" s="165"/>
      <c r="K11" s="165"/>
      <c r="L11" s="165"/>
      <c r="M11" s="142"/>
      <c r="N11" s="147"/>
      <c r="O11" s="148"/>
      <c r="P11" s="150" t="s">
        <v>817</v>
      </c>
      <c r="Q11" s="151"/>
      <c r="R11" s="143" t="s">
        <v>819</v>
      </c>
      <c r="S11" s="321">
        <f t="shared" si="0"/>
        <v>133333.33333333334</v>
      </c>
      <c r="T11" s="321"/>
      <c r="U11" s="321"/>
    </row>
    <row r="12" spans="1:22" ht="66.75" customHeight="1" x14ac:dyDescent="0.2">
      <c r="A12" s="164" t="s">
        <v>1057</v>
      </c>
      <c r="B12" s="150" t="s">
        <v>481</v>
      </c>
      <c r="C12" s="142" t="s">
        <v>969</v>
      </c>
      <c r="D12" s="183" t="s">
        <v>970</v>
      </c>
      <c r="E12" s="145"/>
      <c r="F12" s="165">
        <v>2000000</v>
      </c>
      <c r="G12" s="165"/>
      <c r="H12" s="165"/>
      <c r="I12" s="165"/>
      <c r="J12" s="165"/>
      <c r="K12" s="165"/>
      <c r="L12" s="165"/>
      <c r="M12" s="142"/>
      <c r="N12" s="147"/>
      <c r="O12" s="148"/>
      <c r="P12" s="150" t="s">
        <v>882</v>
      </c>
      <c r="Q12" s="151"/>
      <c r="R12" s="143" t="s">
        <v>764</v>
      </c>
      <c r="S12" s="321">
        <f>F12*3/9</f>
        <v>666666.66666666663</v>
      </c>
      <c r="T12" s="321">
        <f>F12*2/9</f>
        <v>444444.44444444444</v>
      </c>
      <c r="U12" s="321">
        <f>F12*2/9</f>
        <v>444444.44444444444</v>
      </c>
    </row>
    <row r="13" spans="1:22" ht="38.25" x14ac:dyDescent="0.2">
      <c r="A13" s="164" t="s">
        <v>1058</v>
      </c>
      <c r="B13" s="150" t="s">
        <v>482</v>
      </c>
      <c r="C13" s="142" t="s">
        <v>625</v>
      </c>
      <c r="D13" s="183" t="s">
        <v>970</v>
      </c>
      <c r="E13" s="145"/>
      <c r="F13" s="165">
        <v>200000</v>
      </c>
      <c r="G13" s="165"/>
      <c r="H13" s="165"/>
      <c r="I13" s="165"/>
      <c r="J13" s="165"/>
      <c r="K13" s="165"/>
      <c r="L13" s="165"/>
      <c r="M13" s="142"/>
      <c r="N13" s="147"/>
      <c r="O13" s="148"/>
      <c r="P13" s="264" t="s">
        <v>855</v>
      </c>
      <c r="Q13" s="151"/>
      <c r="R13" s="143" t="s">
        <v>615</v>
      </c>
      <c r="S13" s="321">
        <f t="shared" ref="S13:S14" si="1">F13*4/9</f>
        <v>88888.888888888891</v>
      </c>
      <c r="T13" s="321"/>
      <c r="U13" s="321"/>
    </row>
    <row r="14" spans="1:22" ht="38.25" x14ac:dyDescent="0.2">
      <c r="A14" s="164" t="s">
        <v>1059</v>
      </c>
      <c r="B14" s="150" t="s">
        <v>664</v>
      </c>
      <c r="C14" s="142" t="s">
        <v>625</v>
      </c>
      <c r="D14" s="183" t="s">
        <v>970</v>
      </c>
      <c r="E14" s="145"/>
      <c r="F14" s="154">
        <v>1500000</v>
      </c>
      <c r="G14" s="154"/>
      <c r="H14" s="154"/>
      <c r="I14" s="154"/>
      <c r="J14" s="154"/>
      <c r="K14" s="154"/>
      <c r="L14" s="154"/>
      <c r="M14" s="142"/>
      <c r="N14" s="147"/>
      <c r="O14" s="148"/>
      <c r="P14" s="150" t="s">
        <v>669</v>
      </c>
      <c r="Q14" s="151"/>
      <c r="R14" s="143" t="s">
        <v>795</v>
      </c>
      <c r="S14" s="321">
        <f t="shared" si="1"/>
        <v>666666.66666666663</v>
      </c>
      <c r="T14" s="321"/>
      <c r="U14" s="321"/>
      <c r="V14" s="153"/>
    </row>
    <row r="15" spans="1:22" ht="71.25" customHeight="1" x14ac:dyDescent="0.2">
      <c r="A15" s="164" t="s">
        <v>1060</v>
      </c>
      <c r="B15" s="150" t="s">
        <v>847</v>
      </c>
      <c r="C15" s="142" t="s">
        <v>969</v>
      </c>
      <c r="D15" s="183" t="s">
        <v>970</v>
      </c>
      <c r="E15" s="145"/>
      <c r="F15" s="154">
        <v>10000000</v>
      </c>
      <c r="G15" s="154"/>
      <c r="H15" s="154"/>
      <c r="I15" s="154"/>
      <c r="J15" s="154"/>
      <c r="K15" s="154"/>
      <c r="L15" s="154"/>
      <c r="M15" s="142"/>
      <c r="N15" s="147"/>
      <c r="O15" s="148"/>
      <c r="P15" s="150" t="s">
        <v>856</v>
      </c>
      <c r="Q15" s="151"/>
      <c r="R15" s="143" t="s">
        <v>795</v>
      </c>
      <c r="S15" s="321">
        <f>F15*5/9</f>
        <v>5555555.555555556</v>
      </c>
      <c r="T15" s="321"/>
      <c r="U15" s="321">
        <f>F15*2/9</f>
        <v>2222222.222222222</v>
      </c>
      <c r="V15" s="153"/>
    </row>
    <row r="16" spans="1:22" ht="45" customHeight="1" x14ac:dyDescent="0.2">
      <c r="A16" s="377" t="s">
        <v>606</v>
      </c>
      <c r="B16" s="378"/>
      <c r="C16" s="378"/>
      <c r="D16" s="378"/>
      <c r="E16" s="267"/>
      <c r="F16" s="268">
        <f>SUM(F8:F15)</f>
        <v>41700000</v>
      </c>
      <c r="G16" s="268"/>
      <c r="H16" s="268"/>
      <c r="I16" s="143"/>
      <c r="J16" s="143"/>
      <c r="K16" s="143"/>
      <c r="L16" s="143"/>
      <c r="M16" s="149"/>
      <c r="N16" s="166"/>
      <c r="O16" s="166"/>
      <c r="P16" s="166"/>
      <c r="Q16" s="166"/>
      <c r="R16" s="166"/>
      <c r="S16" s="268">
        <f>SUM(S8:S15)</f>
        <v>22111111.111111108</v>
      </c>
      <c r="T16" s="268">
        <f>SUM(T8:T15)</f>
        <v>444444.44444444444</v>
      </c>
      <c r="U16" s="268">
        <f>SUM(U8:U15)</f>
        <v>8044444.444444444</v>
      </c>
    </row>
    <row r="17" spans="1:54" s="175" customFormat="1" ht="63.75" hidden="1" x14ac:dyDescent="0.2">
      <c r="A17" s="167">
        <v>1</v>
      </c>
      <c r="B17" s="168" t="s">
        <v>483</v>
      </c>
      <c r="C17" s="169"/>
      <c r="D17" s="169"/>
      <c r="E17" s="168"/>
      <c r="F17" s="170">
        <v>100000</v>
      </c>
      <c r="G17" s="290"/>
      <c r="H17" s="290"/>
      <c r="I17" s="171"/>
      <c r="J17" s="171"/>
      <c r="K17" s="171"/>
      <c r="L17" s="171"/>
      <c r="M17" s="172"/>
      <c r="N17" s="172"/>
      <c r="O17" s="172"/>
      <c r="P17" s="173" t="s">
        <v>484</v>
      </c>
      <c r="Q17" s="172"/>
      <c r="R17" s="317"/>
      <c r="S17" s="332"/>
      <c r="T17" s="332"/>
      <c r="U17" s="333" t="s">
        <v>485</v>
      </c>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row>
    <row r="18" spans="1:54" s="175" customFormat="1" ht="38.25" hidden="1" x14ac:dyDescent="0.2">
      <c r="A18" s="176">
        <v>2</v>
      </c>
      <c r="B18" s="177" t="s">
        <v>486</v>
      </c>
      <c r="C18" s="178"/>
      <c r="D18" s="178"/>
      <c r="E18" s="177"/>
      <c r="F18" s="179"/>
      <c r="G18" s="290"/>
      <c r="H18" s="290"/>
      <c r="I18" s="171"/>
      <c r="J18" s="171"/>
      <c r="K18" s="171"/>
      <c r="L18" s="171"/>
      <c r="M18" s="172"/>
      <c r="N18" s="172"/>
      <c r="O18" s="172"/>
      <c r="P18" s="180" t="s">
        <v>487</v>
      </c>
      <c r="Q18" s="172"/>
      <c r="R18" s="317"/>
      <c r="S18" s="332"/>
      <c r="T18" s="332"/>
      <c r="U18" s="334" t="s">
        <v>488</v>
      </c>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row>
    <row r="19" spans="1:54" s="175" customFormat="1" ht="63.75" hidden="1" x14ac:dyDescent="0.2">
      <c r="A19" s="176">
        <v>3</v>
      </c>
      <c r="B19" s="177" t="s">
        <v>489</v>
      </c>
      <c r="C19" s="178"/>
      <c r="D19" s="178"/>
      <c r="E19" s="177"/>
      <c r="F19" s="179">
        <v>300000</v>
      </c>
      <c r="G19" s="290"/>
      <c r="H19" s="290"/>
      <c r="I19" s="171"/>
      <c r="J19" s="171"/>
      <c r="K19" s="171"/>
      <c r="L19" s="171"/>
      <c r="M19" s="172"/>
      <c r="N19" s="172"/>
      <c r="O19" s="172"/>
      <c r="P19" s="180" t="s">
        <v>490</v>
      </c>
      <c r="Q19" s="172"/>
      <c r="R19" s="317"/>
      <c r="S19" s="332"/>
      <c r="T19" s="332"/>
      <c r="U19" s="334" t="s">
        <v>491</v>
      </c>
      <c r="V19" s="181"/>
      <c r="W19" s="181"/>
      <c r="X19" s="181"/>
      <c r="Y19" s="181"/>
      <c r="Z19" s="181"/>
      <c r="AA19" s="181"/>
      <c r="AB19" s="181"/>
      <c r="AC19" s="181"/>
      <c r="AD19" s="181"/>
      <c r="AE19" s="181"/>
      <c r="AF19" s="181"/>
      <c r="AG19" s="181"/>
      <c r="AH19" s="181"/>
      <c r="AI19" s="174"/>
      <c r="AJ19" s="174"/>
      <c r="AK19" s="174"/>
      <c r="AL19" s="174"/>
      <c r="AM19" s="174"/>
      <c r="AN19" s="174"/>
      <c r="AO19" s="174"/>
      <c r="AP19" s="174"/>
      <c r="AQ19" s="174"/>
      <c r="AR19" s="174"/>
      <c r="AS19" s="174"/>
      <c r="AT19" s="174"/>
      <c r="AU19" s="174"/>
      <c r="AV19" s="174"/>
      <c r="AW19" s="174"/>
      <c r="AX19" s="174"/>
      <c r="AY19" s="174"/>
      <c r="AZ19" s="174"/>
      <c r="BA19" s="174"/>
      <c r="BB19" s="174"/>
    </row>
    <row r="20" spans="1:54" s="175" customFormat="1" ht="51" hidden="1" x14ac:dyDescent="0.2">
      <c r="A20" s="176">
        <v>4</v>
      </c>
      <c r="B20" s="177" t="s">
        <v>492</v>
      </c>
      <c r="C20" s="178"/>
      <c r="D20" s="178"/>
      <c r="E20" s="177"/>
      <c r="F20" s="182"/>
      <c r="G20" s="182"/>
      <c r="H20" s="182"/>
      <c r="I20" s="183"/>
      <c r="J20" s="183"/>
      <c r="K20" s="183"/>
      <c r="L20" s="183"/>
      <c r="M20" s="172"/>
      <c r="N20" s="172"/>
      <c r="O20" s="172"/>
      <c r="P20" s="180" t="s">
        <v>493</v>
      </c>
      <c r="Q20" s="172"/>
      <c r="R20" s="317"/>
      <c r="S20" s="332"/>
      <c r="T20" s="332"/>
      <c r="U20" s="334" t="s">
        <v>494</v>
      </c>
      <c r="V20" s="181"/>
      <c r="W20" s="181"/>
      <c r="X20" s="181"/>
      <c r="Y20" s="181"/>
      <c r="Z20" s="181"/>
      <c r="AA20" s="181"/>
      <c r="AB20" s="181"/>
      <c r="AC20" s="181"/>
      <c r="AD20" s="181"/>
      <c r="AE20" s="181"/>
      <c r="AF20" s="181"/>
      <c r="AG20" s="181"/>
      <c r="AH20" s="181"/>
      <c r="AI20" s="174"/>
      <c r="AJ20" s="174"/>
      <c r="AK20" s="174"/>
      <c r="AL20" s="174"/>
      <c r="AM20" s="174"/>
      <c r="AN20" s="174"/>
      <c r="AO20" s="174"/>
      <c r="AP20" s="174"/>
      <c r="AQ20" s="174"/>
      <c r="AR20" s="174"/>
      <c r="AS20" s="174"/>
      <c r="AT20" s="174"/>
      <c r="AU20" s="174"/>
      <c r="AV20" s="174"/>
      <c r="AW20" s="174"/>
      <c r="AX20" s="174"/>
      <c r="AY20" s="174"/>
      <c r="AZ20" s="174"/>
      <c r="BA20" s="174"/>
      <c r="BB20" s="174"/>
    </row>
    <row r="21" spans="1:54" s="175" customFormat="1" ht="25.5" hidden="1" x14ac:dyDescent="0.2">
      <c r="A21" s="176">
        <v>5</v>
      </c>
      <c r="B21" s="177" t="s">
        <v>495</v>
      </c>
      <c r="C21" s="178"/>
      <c r="D21" s="178"/>
      <c r="E21" s="177"/>
      <c r="F21" s="182"/>
      <c r="G21" s="182"/>
      <c r="H21" s="182"/>
      <c r="I21" s="183"/>
      <c r="J21" s="183"/>
      <c r="K21" s="183"/>
      <c r="L21" s="183"/>
      <c r="M21" s="172"/>
      <c r="N21" s="172"/>
      <c r="O21" s="172"/>
      <c r="P21" s="180" t="s">
        <v>496</v>
      </c>
      <c r="Q21" s="172"/>
      <c r="R21" s="317"/>
      <c r="S21" s="332"/>
      <c r="T21" s="332"/>
      <c r="U21" s="334" t="s">
        <v>497</v>
      </c>
      <c r="V21" s="181"/>
      <c r="W21" s="181"/>
      <c r="X21" s="181"/>
      <c r="Y21" s="181"/>
      <c r="Z21" s="181"/>
      <c r="AA21" s="181"/>
      <c r="AB21" s="181"/>
      <c r="AC21" s="181"/>
      <c r="AD21" s="181"/>
      <c r="AE21" s="181"/>
      <c r="AF21" s="181"/>
      <c r="AG21" s="181"/>
      <c r="AH21" s="181"/>
      <c r="AI21" s="174"/>
      <c r="AJ21" s="174"/>
      <c r="AK21" s="174"/>
      <c r="AL21" s="174"/>
      <c r="AM21" s="174"/>
      <c r="AN21" s="174"/>
      <c r="AO21" s="174"/>
      <c r="AP21" s="174"/>
      <c r="AQ21" s="174"/>
      <c r="AR21" s="174"/>
      <c r="AS21" s="174"/>
      <c r="AT21" s="174"/>
      <c r="AU21" s="174"/>
      <c r="AV21" s="174"/>
      <c r="AW21" s="174"/>
      <c r="AX21" s="174"/>
      <c r="AY21" s="174"/>
      <c r="AZ21" s="174"/>
      <c r="BA21" s="174"/>
      <c r="BB21" s="174"/>
    </row>
    <row r="22" spans="1:54" x14ac:dyDescent="0.2">
      <c r="A22" s="184"/>
      <c r="M22" s="121"/>
      <c r="N22" s="129"/>
      <c r="O22" s="129"/>
      <c r="Q22" s="129"/>
      <c r="R22" s="129"/>
      <c r="S22" s="325"/>
      <c r="T22" s="325"/>
      <c r="U22" s="325"/>
    </row>
    <row r="23" spans="1:54" x14ac:dyDescent="0.2">
      <c r="A23" s="184"/>
      <c r="M23" s="121"/>
      <c r="N23" s="129"/>
      <c r="O23" s="129"/>
      <c r="Q23" s="129"/>
      <c r="R23" s="129"/>
      <c r="S23" s="325"/>
      <c r="T23" s="325"/>
      <c r="U23" s="325"/>
    </row>
    <row r="24" spans="1:54" x14ac:dyDescent="0.2">
      <c r="A24" s="184"/>
      <c r="M24" s="121"/>
      <c r="N24" s="129"/>
      <c r="O24" s="129"/>
      <c r="Q24" s="129"/>
      <c r="R24" s="129"/>
      <c r="S24" s="325"/>
      <c r="T24" s="325"/>
      <c r="U24" s="325"/>
    </row>
    <row r="25" spans="1:54" x14ac:dyDescent="0.2">
      <c r="A25" s="184"/>
      <c r="M25" s="121"/>
      <c r="N25" s="129"/>
      <c r="O25" s="129"/>
      <c r="Q25" s="129"/>
      <c r="R25" s="129"/>
      <c r="S25" s="325"/>
      <c r="T25" s="325"/>
      <c r="U25" s="325"/>
    </row>
    <row r="26" spans="1:54" x14ac:dyDescent="0.2">
      <c r="A26" s="184"/>
      <c r="D26" s="347"/>
      <c r="M26" s="121"/>
      <c r="N26" s="129"/>
      <c r="O26" s="129"/>
      <c r="Q26" s="129"/>
      <c r="R26" s="129"/>
      <c r="S26" s="325"/>
      <c r="T26" s="325"/>
      <c r="U26" s="325"/>
    </row>
    <row r="27" spans="1:54" x14ac:dyDescent="0.2">
      <c r="A27" s="184"/>
      <c r="M27" s="121"/>
      <c r="N27" s="129"/>
      <c r="O27" s="129"/>
      <c r="Q27" s="129"/>
      <c r="R27" s="129"/>
      <c r="S27" s="325"/>
      <c r="T27" s="325"/>
      <c r="U27" s="325"/>
    </row>
    <row r="28" spans="1:54" x14ac:dyDescent="0.2">
      <c r="A28" s="184"/>
      <c r="M28" s="121"/>
      <c r="N28" s="129"/>
      <c r="O28" s="129"/>
      <c r="Q28" s="129"/>
      <c r="R28" s="129"/>
      <c r="S28" s="325"/>
      <c r="T28" s="325"/>
      <c r="U28" s="325"/>
    </row>
    <row r="29" spans="1:54" x14ac:dyDescent="0.2">
      <c r="A29" s="184"/>
      <c r="M29" s="121"/>
      <c r="N29" s="129"/>
      <c r="O29" s="129"/>
      <c r="Q29" s="129"/>
      <c r="R29" s="129"/>
      <c r="S29" s="325"/>
      <c r="T29" s="325"/>
      <c r="U29" s="325"/>
    </row>
    <row r="30" spans="1:54" x14ac:dyDescent="0.2">
      <c r="A30" s="184"/>
      <c r="M30" s="121"/>
      <c r="N30" s="129"/>
      <c r="O30" s="129"/>
      <c r="Q30" s="129"/>
      <c r="R30" s="129"/>
      <c r="S30" s="325"/>
      <c r="T30" s="325"/>
      <c r="U30" s="325"/>
    </row>
    <row r="31" spans="1:54" x14ac:dyDescent="0.2">
      <c r="A31" s="184"/>
      <c r="M31" s="121"/>
      <c r="N31" s="129"/>
      <c r="O31" s="129"/>
      <c r="Q31" s="129"/>
      <c r="R31" s="129"/>
      <c r="S31" s="325"/>
      <c r="T31" s="325"/>
      <c r="U31" s="325"/>
    </row>
    <row r="32" spans="1:54" x14ac:dyDescent="0.2">
      <c r="A32" s="184"/>
      <c r="M32" s="121"/>
      <c r="N32" s="129"/>
      <c r="O32" s="129"/>
      <c r="Q32" s="129"/>
      <c r="R32" s="129"/>
      <c r="S32" s="325"/>
      <c r="T32" s="325"/>
      <c r="U32" s="325"/>
    </row>
    <row r="33" spans="1:21" x14ac:dyDescent="0.2">
      <c r="A33" s="184"/>
      <c r="M33" s="121"/>
      <c r="N33" s="129"/>
      <c r="O33" s="129"/>
      <c r="Q33" s="129"/>
      <c r="R33" s="129"/>
      <c r="S33" s="325"/>
      <c r="T33" s="325"/>
      <c r="U33" s="325"/>
    </row>
    <row r="34" spans="1:21" x14ac:dyDescent="0.2">
      <c r="A34" s="184"/>
      <c r="M34" s="121"/>
      <c r="N34" s="129"/>
      <c r="O34" s="129"/>
      <c r="Q34" s="129"/>
      <c r="R34" s="129"/>
      <c r="S34" s="325"/>
      <c r="T34" s="325"/>
      <c r="U34" s="325"/>
    </row>
    <row r="35" spans="1:21" x14ac:dyDescent="0.2">
      <c r="A35" s="184"/>
      <c r="M35" s="121"/>
      <c r="N35" s="129"/>
      <c r="O35" s="129"/>
      <c r="Q35" s="129"/>
      <c r="R35" s="129"/>
      <c r="S35" s="325"/>
      <c r="T35" s="325"/>
      <c r="U35" s="325"/>
    </row>
    <row r="36" spans="1:21" x14ac:dyDescent="0.2">
      <c r="A36" s="184"/>
      <c r="M36" s="121"/>
      <c r="N36" s="129"/>
      <c r="O36" s="129"/>
      <c r="Q36" s="129"/>
      <c r="R36" s="129"/>
      <c r="S36" s="325"/>
      <c r="T36" s="325"/>
      <c r="U36" s="325"/>
    </row>
    <row r="37" spans="1:21" x14ac:dyDescent="0.2">
      <c r="A37" s="184"/>
      <c r="M37" s="121"/>
      <c r="N37" s="129"/>
      <c r="O37" s="129"/>
      <c r="Q37" s="129"/>
      <c r="R37" s="129"/>
      <c r="S37" s="325"/>
      <c r="T37" s="325"/>
      <c r="U37" s="325"/>
    </row>
    <row r="38" spans="1:21" x14ac:dyDescent="0.2">
      <c r="A38" s="184"/>
      <c r="M38" s="121"/>
      <c r="N38" s="129"/>
      <c r="O38" s="129"/>
      <c r="Q38" s="129"/>
      <c r="R38" s="129"/>
      <c r="S38" s="325"/>
      <c r="T38" s="325"/>
      <c r="U38" s="325"/>
    </row>
    <row r="39" spans="1:21" x14ac:dyDescent="0.2">
      <c r="A39" s="184"/>
      <c r="M39" s="121"/>
      <c r="N39" s="129"/>
      <c r="O39" s="129"/>
      <c r="Q39" s="129"/>
      <c r="R39" s="129"/>
      <c r="S39" s="325"/>
      <c r="T39" s="325"/>
      <c r="U39" s="325"/>
    </row>
    <row r="40" spans="1:21" x14ac:dyDescent="0.2">
      <c r="A40" s="184"/>
      <c r="M40" s="121"/>
      <c r="N40" s="129"/>
      <c r="O40" s="129"/>
      <c r="Q40" s="129"/>
      <c r="R40" s="129"/>
      <c r="S40" s="325"/>
      <c r="T40" s="325"/>
      <c r="U40" s="325"/>
    </row>
    <row r="41" spans="1:21" x14ac:dyDescent="0.2">
      <c r="A41" s="184"/>
      <c r="M41" s="121"/>
      <c r="N41" s="129"/>
      <c r="O41" s="129"/>
      <c r="Q41" s="129"/>
      <c r="R41" s="129"/>
      <c r="S41" s="325"/>
      <c r="T41" s="325"/>
      <c r="U41" s="325"/>
    </row>
    <row r="42" spans="1:21" x14ac:dyDescent="0.2">
      <c r="A42" s="184"/>
    </row>
    <row r="43" spans="1:21" x14ac:dyDescent="0.2">
      <c r="A43" s="184"/>
    </row>
    <row r="44" spans="1:21" x14ac:dyDescent="0.2">
      <c r="A44" s="184"/>
    </row>
    <row r="45" spans="1:21" x14ac:dyDescent="0.2">
      <c r="A45" s="184"/>
    </row>
  </sheetData>
  <autoFilter ref="A6:U6" xr:uid="{00000000-0009-0000-0000-000008000000}"/>
  <mergeCells count="22">
    <mergeCell ref="G5:H5"/>
    <mergeCell ref="F5:F6"/>
    <mergeCell ref="I5:I6"/>
    <mergeCell ref="J5:J6"/>
    <mergeCell ref="L5:L6"/>
    <mergeCell ref="K5:K6"/>
    <mergeCell ref="A16:D16"/>
    <mergeCell ref="A7:U7"/>
    <mergeCell ref="A4:A6"/>
    <mergeCell ref="B4:B6"/>
    <mergeCell ref="C4:C6"/>
    <mergeCell ref="U4:U6"/>
    <mergeCell ref="D4:D6"/>
    <mergeCell ref="E4:E6"/>
    <mergeCell ref="P4:P6"/>
    <mergeCell ref="Q4:Q6"/>
    <mergeCell ref="F4:O4"/>
    <mergeCell ref="O5:O6"/>
    <mergeCell ref="R5:R6"/>
    <mergeCell ref="S5:S6"/>
    <mergeCell ref="T5:T6"/>
    <mergeCell ref="M5:N5"/>
  </mergeCells>
  <pageMargins left="0.23622047244094491" right="0.23622047244094491" top="0.74803149606299213" bottom="0.74803149606299213" header="0.31496062992125984" footer="0.31496062992125984"/>
  <pageSetup paperSize="9" scale="76" fitToHeight="0" orientation="landscape" r:id="rId1"/>
  <headerFooter>
    <oddHeader>&amp;C
Jelgavas valstspilsētas un Jelgavas novada attīstības programma 2023–2029
Jelgavas valstspilsētas pašvaldības investīciju plāns</oddHeader>
    <oddFooter>&amp;C&amp;P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s" ma:contentTypeID="0x010100177D0847F82AA54594896D17DE277C1F" ma:contentTypeVersion="10" ma:contentTypeDescription="Izveidot jaunu dokumentu." ma:contentTypeScope="" ma:versionID="d61b379b625fa914474fca8b789d9511">
  <xsd:schema xmlns:xsd="http://www.w3.org/2001/XMLSchema" xmlns:xs="http://www.w3.org/2001/XMLSchema" xmlns:p="http://schemas.microsoft.com/office/2006/metadata/properties" xmlns:ns2="8c0acda1-3e4e-4e77-87aa-88a15d1c419a" xmlns:ns3="8541b76b-c544-4fdd-a361-dfaef27bc4bd" targetNamespace="http://schemas.microsoft.com/office/2006/metadata/properties" ma:root="true" ma:fieldsID="d6fca8337edb74dadd2b66b05ad913e6" ns2:_="" ns3:_="">
    <xsd:import namespace="8c0acda1-3e4e-4e77-87aa-88a15d1c419a"/>
    <xsd:import namespace="8541b76b-c544-4fdd-a361-dfaef27bc4b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0acda1-3e4e-4e77-87aa-88a15d1c41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41b76b-c544-4fdd-a361-dfaef27bc4bd" elementFormDefault="qualified">
    <xsd:import namespace="http://schemas.microsoft.com/office/2006/documentManagement/types"/>
    <xsd:import namespace="http://schemas.microsoft.com/office/infopath/2007/PartnerControls"/>
    <xsd:element name="SharedWithUsers" ma:index="16" nillable="true" ma:displayName="Koplietots 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Koplietots ar: detalizēt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7DA3191-53A7-4CAA-93B4-122016538451}">
  <ds:schemaRefs>
    <ds:schemaRef ds:uri="8541b76b-c544-4fdd-a361-dfaef27bc4bd"/>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8c0acda1-3e4e-4e77-87aa-88a15d1c419a"/>
  </ds:schemaRefs>
</ds:datastoreItem>
</file>

<file path=customXml/itemProps2.xml><?xml version="1.0" encoding="utf-8"?>
<ds:datastoreItem xmlns:ds="http://schemas.openxmlformats.org/officeDocument/2006/customXml" ds:itemID="{C2EB571C-BC9F-46F5-A83C-083829DFD54D}">
  <ds:schemaRefs>
    <ds:schemaRef ds:uri="http://schemas.microsoft.com/sharepoint/v3/contenttype/forms"/>
  </ds:schemaRefs>
</ds:datastoreItem>
</file>

<file path=customXml/itemProps3.xml><?xml version="1.0" encoding="utf-8"?>
<ds:datastoreItem xmlns:ds="http://schemas.openxmlformats.org/officeDocument/2006/customXml" ds:itemID="{6A90DCC9-D26A-41EE-829A-C876C2D057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0acda1-3e4e-4e77-87aa-88a15d1c419a"/>
    <ds:schemaRef ds:uri="8541b76b-c544-4fdd-a361-dfaef27bc4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17</vt:i4>
      </vt:variant>
    </vt:vector>
  </HeadingPairs>
  <TitlesOfParts>
    <vt:vector size="30" baseType="lpstr">
      <vt:lpstr>1.lapa</vt:lpstr>
      <vt:lpstr>Kopsavilkums</vt:lpstr>
      <vt:lpstr>RV1 Izglitiba</vt:lpstr>
      <vt:lpstr>RV2 Veseliba un Soc</vt:lpstr>
      <vt:lpstr>RV3 Kultura un sports</vt:lpstr>
      <vt:lpstr>RV4 Mobilitate</vt:lpstr>
      <vt:lpstr>RV5 Publ vide</vt:lpstr>
      <vt:lpstr>RV6 Daba</vt:lpstr>
      <vt:lpstr>RV7 Ekonom</vt:lpstr>
      <vt:lpstr>RV8 Parvalde</vt:lpstr>
      <vt:lpstr>Industrialais_parks</vt:lpstr>
      <vt:lpstr>Sadarbibas projekti</vt:lpstr>
      <vt:lpstr>Projektu_ieceru_tabula_2020</vt:lpstr>
      <vt:lpstr>Industrialais_parks!Print_Area</vt:lpstr>
      <vt:lpstr>'RV1 Izglitiba'!Print_Area</vt:lpstr>
      <vt:lpstr>'RV2 Veseliba un Soc'!Print_Area</vt:lpstr>
      <vt:lpstr>'RV3 Kultura un sports'!Print_Area</vt:lpstr>
      <vt:lpstr>'RV5 Publ vide'!Print_Area</vt:lpstr>
      <vt:lpstr>'RV6 Daba'!Print_Area</vt:lpstr>
      <vt:lpstr>'RV7 Ekonom'!Print_Area</vt:lpstr>
      <vt:lpstr>'RV8 Parvalde'!Print_Area</vt:lpstr>
      <vt:lpstr>'RV1 Izglitiba'!Print_Titles</vt:lpstr>
      <vt:lpstr>'RV2 Veseliba un Soc'!Print_Titles</vt:lpstr>
      <vt:lpstr>'RV3 Kultura un sports'!Print_Titles</vt:lpstr>
      <vt:lpstr>'RV4 Mobilitate'!Print_Titles</vt:lpstr>
      <vt:lpstr>'RV5 Publ vide'!Print_Titles</vt:lpstr>
      <vt:lpstr>'RV6 Daba'!Print_Titles</vt:lpstr>
      <vt:lpstr>'RV7 Ekonom'!Print_Titles</vt:lpstr>
      <vt:lpstr>'RV8 Parvalde'!Print_Titles</vt:lpstr>
      <vt:lpstr>'Sadarbibas projekti'!Print_Titles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Ilga Līvmane</dc:creator>
  <cp:lastModifiedBy>Ilga Līvmane</cp:lastModifiedBy>
  <cp:revision/>
  <cp:lastPrinted>2023-04-06T11:02:44Z</cp:lastPrinted>
  <dcterms:created xsi:type="dcterms:W3CDTF">2020-04-27T11:55:43Z</dcterms:created>
  <dcterms:modified xsi:type="dcterms:W3CDTF">2023-09-28T13:46:20Z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0x010100177D0847F82AA54594896D17DE277C1F</vt:lpwstr>
  </property>
</Properties>
</file>