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rena.petrokaite\Desktop\"/>
    </mc:Choice>
  </mc:AlternateContent>
  <xr:revisionPtr revIDLastSave="0" documentId="8_{4E0FFB31-CA2D-449B-B4F0-0A8D8F690EAB}" xr6:coauthVersionLast="47" xr6:coauthVersionMax="47" xr10:uidLastSave="{00000000-0000-0000-0000-000000000000}"/>
  <bookViews>
    <workbookView xWindow="1536" yWindow="1536" windowWidth="17280" windowHeight="8880" xr2:uid="{6CFA7555-4B6F-433F-B0B1-7159C2ECC2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4" i="1" l="1"/>
  <c r="P14" i="1" s="1"/>
  <c r="O15" i="1"/>
  <c r="P15" i="1" s="1"/>
  <c r="O13" i="1"/>
  <c r="I13" i="1"/>
  <c r="L13" i="1"/>
  <c r="N13" i="1"/>
  <c r="E7" i="1"/>
  <c r="K11" i="1"/>
  <c r="K12" i="1"/>
  <c r="K9" i="1"/>
  <c r="K8" i="1"/>
  <c r="K10" i="1"/>
  <c r="K7" i="1"/>
  <c r="D10" i="1"/>
  <c r="N15" i="1"/>
  <c r="D11" i="1"/>
  <c r="D12" i="1"/>
  <c r="D9" i="1"/>
  <c r="D8" i="1"/>
  <c r="D7" i="1"/>
  <c r="E11" i="1"/>
  <c r="E12" i="1"/>
  <c r="E9" i="1"/>
  <c r="E10" i="1"/>
  <c r="E8" i="1"/>
  <c r="J11" i="1"/>
  <c r="N14" i="1" l="1"/>
  <c r="F12" i="1"/>
  <c r="B12" i="1" s="1"/>
  <c r="F8" i="1"/>
  <c r="B8" i="1" s="1"/>
  <c r="F10" i="1"/>
  <c r="B10" i="1" s="1"/>
  <c r="F7" i="1"/>
  <c r="B7" i="1" s="1"/>
  <c r="F9" i="1"/>
  <c r="B9" i="1" s="1"/>
  <c r="F11" i="1"/>
  <c r="B11" i="1" s="1"/>
</calcChain>
</file>

<file path=xl/sharedStrings.xml><?xml version="1.0" encoding="utf-8"?>
<sst xmlns="http://schemas.openxmlformats.org/spreadsheetml/2006/main" count="65" uniqueCount="45">
  <si>
    <t>17.1.4.	spēkā esošās (Būvvaldes lēmumā par būvniecības ieceres apstiprināšanu norādītais ieceres realizēšanas termiņš nedrīkst būt īsāks par 6 (sešiem) mēnešiem pēc iesnieguma iesniegšanas beigu termiņa) būvprojekta BIS lietas nosaukumu un numuru. Būvniecības projektam jāparedz risinājums tikai par ielas ūdensapgādes un/vai kanalizācijas tīklu un pieslēguma vietu no ielas tīkla līdz ielas sarkanajai līnijai vai nekustamā īpašuma robežai izbūvi</t>
  </si>
  <si>
    <t>17.1.6.	apliecinājumus, tai skaitā, ka tiks nodrošināta būvniecības procesa autoruzraudzība</t>
  </si>
  <si>
    <t>V. Projekta iesniegšana, izvērtēšana un lēmuma pieņemšana</t>
  </si>
  <si>
    <t>Aveņu iela 14 un 16</t>
  </si>
  <si>
    <t>17.1.5.	informāciju par nepieciešamajiem apgrūtinājumiem/ piekļuvēm</t>
  </si>
  <si>
    <r>
      <t xml:space="preserve">17.2.	plānoto kopējo darbu izmaksu tāmi, kas sagatavota ne agrāk kā 12 (divpadsmit) mēnešus pirms iesnieguma iesniegšanas beigu termiņa. </t>
    </r>
    <r>
      <rPr>
        <sz val="12"/>
        <color rgb="FF0070C0"/>
        <rFont val="Times New Roman"/>
        <family val="1"/>
        <charset val="186"/>
      </rPr>
      <t>Plānotajā kopējo darbu izmaksu tāmē jābūt iekļautām visām izmaksām, kas nepieciešamas būvobjekta nodošanai ekspluatācijā saskaņā ar Latvijas Republikā spēkā esošo normatīvo aktu prasībām, t.sk. izbūvēto ūdenssaimniecības tīklu pārbaudēm, izpilddokumentācijas sagatavošanu.</t>
    </r>
    <r>
      <rPr>
        <sz val="12"/>
        <color theme="1"/>
        <rFont val="Times New Roman"/>
        <family val="1"/>
        <charset val="186"/>
      </rPr>
      <t xml:space="preserve"> Ja projektā paredzēts izbūvēt gan ūdensapgādes, gan kanalizācijas tīklus, tad katras inženierkomunikācijas izbūves lokālās tāmes jāizdala atsevišķi</t>
    </r>
  </si>
  <si>
    <t>IR</t>
  </si>
  <si>
    <t>1.līnija 9S - 1.līnija 21</t>
  </si>
  <si>
    <t>kanalizācija</t>
  </si>
  <si>
    <t>izbūvējamais ielas tīkla garums, bez pievadiem līdz nekustamo īpašumu robežai vai sarkanai līnijai</t>
  </si>
  <si>
    <r>
      <t xml:space="preserve">17.1.2.	</t>
    </r>
    <r>
      <rPr>
        <sz val="12"/>
        <color rgb="FF0070C0"/>
        <rFont val="Times New Roman"/>
        <family val="1"/>
        <charset val="186"/>
      </rPr>
      <t xml:space="preserve">iedzīvotāju līdzdalības apmēru euro </t>
    </r>
    <r>
      <rPr>
        <sz val="12"/>
        <color theme="1"/>
        <rFont val="Times New Roman"/>
        <family val="1"/>
        <charset val="186"/>
      </rPr>
      <t xml:space="preserve"> no projekta plānotajām kopējām darbu izmaksām</t>
    </r>
  </si>
  <si>
    <r>
      <t xml:space="preserve">17.1.2.	</t>
    </r>
    <r>
      <rPr>
        <sz val="12"/>
        <color rgb="FF0070C0"/>
        <rFont val="Times New Roman"/>
        <family val="1"/>
        <charset val="186"/>
      </rPr>
      <t>iedzīvotāju līdzdalības apmēru procentos (%)</t>
    </r>
    <r>
      <rPr>
        <sz val="12"/>
        <color theme="1"/>
        <rFont val="Times New Roman"/>
        <family val="1"/>
        <charset val="186"/>
      </rPr>
      <t xml:space="preserve"> no projekta plānotajām kopējām darbu izmaksām</t>
    </r>
  </si>
  <si>
    <t>Pašvaldības līdzdalības apmērs</t>
  </si>
  <si>
    <t>paraksti pie 1 punkta</t>
  </si>
  <si>
    <t>Ārējo ūdensapgādes tīklu izbūve Aveņu ielā 14 un 16 
BL892406-16117</t>
  </si>
  <si>
    <t xml:space="preserve">Centralizētā ūdensapgāde un kanalizācija posma no 1.līnija 9S līdz 1.līnija 21
BIS-BL-936254-16845
</t>
  </si>
  <si>
    <t>ūdensvads</t>
  </si>
  <si>
    <r>
      <t xml:space="preserve">17.1.1.	projekta plānotās </t>
    </r>
    <r>
      <rPr>
        <sz val="12"/>
        <color rgb="FF0070C0"/>
        <rFont val="Times New Roman"/>
        <family val="1"/>
        <charset val="186"/>
      </rPr>
      <t>kopējās darbu izmaksas</t>
    </r>
    <r>
      <rPr>
        <sz val="12"/>
        <color theme="1"/>
        <rFont val="Times New Roman"/>
        <family val="1"/>
        <charset val="186"/>
      </rPr>
      <t>, kas balstās uz plānoto kopējo darbu izmaksu tāmi un plānotās darbu izmaksas uz vienu nekustamo īpašumu</t>
    </r>
  </si>
  <si>
    <t>BIS-BL-932561-16809</t>
  </si>
  <si>
    <t>Mednieku iela 54</t>
  </si>
  <si>
    <t>Ārējo kanalizācijas tīklu izbūve Mednieku ielā 54
BIS-BL-931419-16713</t>
  </si>
  <si>
    <t>Ārējo kanalizācijas tīklu izbūve Ganību ielā 29
BIS-BL-939016-16817</t>
  </si>
  <si>
    <t>4996,64 (59959,68/12)
jābūt 199865,60/12=16655,47)</t>
  </si>
  <si>
    <t>3183 (38196/12)
jābūt 127320,15/12=10610,01</t>
  </si>
  <si>
    <t>270 (540/2)
jābūt 1800/2=900</t>
  </si>
  <si>
    <t>Iesniedzējs</t>
  </si>
  <si>
    <t>29.2/ reāli 23.2</t>
  </si>
  <si>
    <t>560/ tikai ielu tīlks 447m</t>
  </si>
  <si>
    <t>495/ 466</t>
  </si>
  <si>
    <t>I.</t>
  </si>
  <si>
    <t>II.</t>
  </si>
  <si>
    <t>III.</t>
  </si>
  <si>
    <r>
      <t>3036,52 (12146,08/</t>
    </r>
    <r>
      <rPr>
        <sz val="12"/>
        <color rgb="FFFF0000"/>
        <rFont val="Times New Roman"/>
        <family val="1"/>
        <charset val="186"/>
      </rPr>
      <t>4</t>
    </r>
    <r>
      <rPr>
        <sz val="12"/>
        <color theme="1"/>
        <rFont val="Times New Roman"/>
        <family val="1"/>
        <charset val="186"/>
      </rPr>
      <t>)
precizēts uz 3 iesaistītajiem īpašumiem</t>
    </r>
  </si>
  <si>
    <t>Kopā iegūtais punktu skaits</t>
  </si>
  <si>
    <r>
      <rPr>
        <b/>
        <sz val="12"/>
        <color theme="1"/>
        <rFont val="Times New Roman"/>
        <family val="1"/>
        <charset val="186"/>
      </rPr>
      <t xml:space="preserve">Klijēnu ceļš 2C
</t>
    </r>
    <r>
      <rPr>
        <sz val="12"/>
        <color theme="1"/>
        <rFont val="Times New Roman"/>
        <family val="1"/>
        <charset val="186"/>
      </rPr>
      <t>(Klijēnu 2C, 1, 2A un Kalnciema c.132)</t>
    </r>
  </si>
  <si>
    <r>
      <t xml:space="preserve">19.1. </t>
    </r>
    <r>
      <rPr>
        <sz val="12"/>
        <rFont val="Times New Roman"/>
        <family val="1"/>
        <charset val="186"/>
      </rPr>
      <t>19.1.1. centralizēto ūdensapgādes un kanalizācijas tīklu paplašināšana – 20 punkti;
19.1.2. centralizēto ūdensapgādes vai kanalizācijas tīklu paplašināšana – 15 punkti;
19.1.3. centralizēto ūdensapgādes un/vai kanalizācijas tīklu paplašināšana un pārbūve – 10 punkti;
19.1.4. esošo centralizēto ūdensapgādes un/vai kanalizācijas tīklu pārbūve – 5 punkti;</t>
    </r>
  </si>
  <si>
    <r>
      <t xml:space="preserve">19.2.Projektam ar lielāko iesaistīto nekustamo īpašumu skaitu tiek piešķirts maksimālais punktu skaits – 20
PS – punktu skaits
NĪS – konkrētā projektā iesaistīto nekustamo īpašumu skaits
LINĪS - lielākais iesaistīto nekustamo īpašumu skaits starp kārtējā gadā iesniegtajiem iesniegumiem
</t>
    </r>
    <r>
      <rPr>
        <b/>
        <sz val="12"/>
        <rFont val="Times New Roman"/>
        <family val="1"/>
        <charset val="186"/>
      </rPr>
      <t>PS=(NĪS*20)LINĪS</t>
    </r>
  </si>
  <si>
    <r>
      <t xml:space="preserve">20.1. Projektam ar lielāko norādīto iedzīvotāju līdzdalības % no projekta plānotajām kopējām darbu izmaksām tiek piešķirts maksimālais punktu skaits – 50.
PS – punktu skaits
L – konkrētā projekta norādītais iedzīvotāju līdzdalības % no projekta plānotajām kopējām darbu izmaksām 
ML - lielākais norādītais iedzīvotāju līdzdalības % no projekta plānotajām kopējām darbu izmaksām, starp kārtējā gadā iesniegtajiem iesniegumiem 
</t>
    </r>
    <r>
      <rPr>
        <b/>
        <sz val="12"/>
        <rFont val="Times New Roman"/>
        <family val="1"/>
        <charset val="186"/>
      </rPr>
      <t>PS = (L*50)/ML</t>
    </r>
  </si>
  <si>
    <r>
      <t>20.2. Projektam ar zemākām plānotām darbu izmaksām uz vienu nekustamo īpašumu tiek piešķirts maksimālais punktu skaits – 10. 
PS – punktu skaits
PI – konkrētā projekta norādītās izmaksām uz vienu nekustamo īpašumu 
ZI - zemākām plānotām darbu izmaksām uz vienu nekustamo īpašumu starp kārtējā gadā iesniegtiem iesniegumiem</t>
    </r>
    <r>
      <rPr>
        <b/>
        <sz val="12"/>
        <rFont val="Times New Roman"/>
        <family val="1"/>
        <charset val="186"/>
      </rPr>
      <t xml:space="preserve">
PS = (ZI/PI)*10</t>
    </r>
  </si>
  <si>
    <r>
      <t xml:space="preserve">
17.1.3.	iesaistīto nekustamo īpašumu skaitu un sarakstu
</t>
    </r>
    <r>
      <rPr>
        <b/>
        <sz val="12"/>
        <rFont val="Times New Roman"/>
        <family val="1"/>
        <charset val="186"/>
      </rPr>
      <t>NĪS</t>
    </r>
  </si>
  <si>
    <r>
      <rPr>
        <b/>
        <sz val="12"/>
        <rFont val="Times New Roman"/>
        <family val="1"/>
        <charset val="186"/>
      </rPr>
      <t xml:space="preserve">Ganību 29, </t>
    </r>
    <r>
      <rPr>
        <sz val="12"/>
        <rFont val="Times New Roman"/>
        <family val="1"/>
        <charset val="186"/>
      </rPr>
      <t xml:space="preserve">
precizēti cipari atbilstoši SN, bez PVN</t>
    </r>
  </si>
  <si>
    <r>
      <t xml:space="preserve">17.1.1. izmaksas uz vienu nekustamo īpašumu (precizētas)
</t>
    </r>
    <r>
      <rPr>
        <b/>
        <sz val="12"/>
        <color theme="9" tint="-0.249977111117893"/>
        <rFont val="Times New Roman"/>
        <family val="1"/>
        <charset val="186"/>
      </rPr>
      <t>PI</t>
    </r>
  </si>
  <si>
    <t>17.1.1.	projekta plānotās plānotās darbu izmaksas uz vienu nekustamo īpašumu</t>
  </si>
  <si>
    <t>Iedzīvotāju līdzdalības ūdenssaimniecības infrastruktūras izbūves un pārbūves projektu kopsavilkums</t>
  </si>
  <si>
    <t xml:space="preserve">15.06.2026. komisijas
lēmums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</si>
</sst>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2"/>
      <color theme="9" tint="-0.249977111117893"/>
      <name val="Times New Roman"/>
      <family val="1"/>
      <charset val="186"/>
    </font>
    <font>
      <sz val="12"/>
      <color theme="9" tint="-0.249977111117893"/>
      <name val="Times New Roman"/>
      <family val="1"/>
      <charset val="186"/>
    </font>
    <font>
      <sz val="12"/>
      <color rgb="FFED0000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b/>
      <i/>
      <sz val="16"/>
      <color theme="1"/>
      <name val="Times New Roman"/>
      <family val="1"/>
      <charset val="186"/>
    </font>
    <font>
      <b/>
      <sz val="12"/>
      <color rgb="FF7030A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9" tint="-0.249977111117893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4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2" fontId="10" fillId="2" borderId="0" xfId="0" applyNumberFormat="1" applyFont="1" applyFill="1" applyAlignment="1">
      <alignment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2" fontId="1" fillId="5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3" fillId="4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3" fillId="0" borderId="0" xfId="0" applyNumberFormat="1" applyFont="1" applyAlignment="1">
      <alignment wrapText="1"/>
    </xf>
    <xf numFmtId="0" fontId="14" fillId="0" borderId="0" xfId="0" applyFont="1" applyAlignment="1">
      <alignment horizontal="center" vertical="center"/>
    </xf>
    <xf numFmtId="0" fontId="3" fillId="0" borderId="0" xfId="0" applyFont="1"/>
    <xf numFmtId="0" fontId="3" fillId="3" borderId="0" xfId="0" applyFont="1" applyFill="1"/>
    <xf numFmtId="0" fontId="14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2" fontId="14" fillId="4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2" fontId="1" fillId="2" borderId="5" xfId="0" applyNumberFormat="1" applyFont="1" applyFill="1" applyBorder="1" applyAlignment="1">
      <alignment horizontal="center" wrapText="1"/>
    </xf>
    <xf numFmtId="2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2" fontId="10" fillId="4" borderId="0" xfId="0" applyNumberFormat="1" applyFont="1" applyFill="1" applyAlignment="1">
      <alignment wrapText="1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3" borderId="0" xfId="0" applyFont="1" applyFill="1"/>
    <xf numFmtId="0" fontId="6" fillId="0" borderId="0" xfId="0" applyFont="1" applyAlignment="1">
      <alignment horizontal="center" wrapText="1"/>
    </xf>
    <xf numFmtId="2" fontId="6" fillId="0" borderId="0" xfId="0" applyNumberFormat="1" applyFont="1" applyAlignment="1">
      <alignment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wrapText="1"/>
    </xf>
    <xf numFmtId="0" fontId="6" fillId="0" borderId="0" xfId="0" applyFont="1"/>
    <xf numFmtId="0" fontId="11" fillId="0" borderId="0" xfId="0" applyFon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3318E-A379-472F-A9C8-7D276EE01B68}">
  <dimension ref="A2:U17"/>
  <sheetViews>
    <sheetView tabSelected="1" topLeftCell="A4" zoomScaleNormal="100" workbookViewId="0">
      <pane ySplit="3" topLeftCell="A11" activePane="bottomLeft" state="frozen"/>
      <selection activeCell="A4" sqref="A4"/>
      <selection pane="bottomLeft" activeCell="R14" sqref="R14"/>
    </sheetView>
  </sheetViews>
  <sheetFormatPr defaultColWidth="9.109375" defaultRowHeight="20.399999999999999" x14ac:dyDescent="0.3"/>
  <cols>
    <col min="1" max="1" width="9.109375" style="16"/>
    <col min="2" max="2" width="16.88671875" style="17" customWidth="1"/>
    <col min="3" max="3" width="38" style="36" customWidth="1"/>
    <col min="4" max="4" width="28.33203125" style="37" customWidth="1"/>
    <col min="5" max="5" width="34.44140625" style="38" customWidth="1"/>
    <col min="6" max="6" width="28.33203125" style="37" customWidth="1"/>
    <col min="7" max="7" width="23.33203125" style="2" customWidth="1"/>
    <col min="8" max="8" width="17.33203125" style="30" customWidth="1"/>
    <col min="9" max="9" width="22.5546875" style="2" customWidth="1"/>
    <col min="10" max="10" width="25.88671875" style="2" customWidth="1"/>
    <col min="11" max="11" width="16.33203125" style="12" customWidth="1"/>
    <col min="12" max="15" width="22.5546875" style="2" customWidth="1"/>
    <col min="16" max="17" width="22.5546875" style="32" customWidth="1"/>
    <col min="18" max="18" width="34.5546875" style="2" customWidth="1"/>
    <col min="19" max="19" width="10.33203125" style="2" customWidth="1"/>
    <col min="20" max="20" width="22.5546875" style="2" customWidth="1"/>
    <col min="21" max="21" width="50.33203125" style="2" customWidth="1"/>
    <col min="22" max="16384" width="9.109375" style="1"/>
  </cols>
  <sheetData>
    <row r="2" spans="1:21" x14ac:dyDescent="0.3">
      <c r="I2" s="3" t="s">
        <v>2</v>
      </c>
      <c r="J2" s="3"/>
      <c r="K2" s="10"/>
    </row>
    <row r="4" spans="1:21" x14ac:dyDescent="0.35">
      <c r="B4" s="80" t="s">
        <v>43</v>
      </c>
      <c r="C4" s="80"/>
      <c r="D4" s="80"/>
      <c r="E4" s="80"/>
      <c r="F4" s="80"/>
      <c r="G4" s="80"/>
      <c r="H4" s="80"/>
    </row>
    <row r="5" spans="1:21" x14ac:dyDescent="0.3">
      <c r="B5" s="1"/>
    </row>
    <row r="6" spans="1:21" ht="246" customHeight="1" thickBot="1" x14ac:dyDescent="0.35">
      <c r="A6" s="22"/>
      <c r="B6" s="9" t="s">
        <v>33</v>
      </c>
      <c r="C6" s="39" t="s">
        <v>35</v>
      </c>
      <c r="D6" s="40" t="s">
        <v>36</v>
      </c>
      <c r="E6" s="41" t="s">
        <v>37</v>
      </c>
      <c r="F6" s="40" t="s">
        <v>38</v>
      </c>
      <c r="G6" s="4" t="s">
        <v>25</v>
      </c>
      <c r="H6" s="5"/>
      <c r="I6" s="4" t="s">
        <v>17</v>
      </c>
      <c r="J6" s="33" t="s">
        <v>42</v>
      </c>
      <c r="K6" s="11" t="s">
        <v>41</v>
      </c>
      <c r="L6" s="4" t="s">
        <v>10</v>
      </c>
      <c r="M6" s="4" t="s">
        <v>11</v>
      </c>
      <c r="N6" s="4" t="s">
        <v>12</v>
      </c>
      <c r="O6" s="64" t="s">
        <v>44</v>
      </c>
      <c r="P6" s="34" t="s">
        <v>39</v>
      </c>
      <c r="Q6" s="33" t="s">
        <v>9</v>
      </c>
      <c r="R6" s="4" t="s">
        <v>0</v>
      </c>
      <c r="S6" s="4" t="s">
        <v>4</v>
      </c>
      <c r="T6" s="4" t="s">
        <v>1</v>
      </c>
      <c r="U6" s="4" t="s">
        <v>5</v>
      </c>
    </row>
    <row r="7" spans="1:21" ht="78" x14ac:dyDescent="0.3">
      <c r="A7" s="18" t="s">
        <v>29</v>
      </c>
      <c r="B7" s="26">
        <f t="shared" ref="B7:B12" si="0">D7+E7+F7+C7</f>
        <v>85.85</v>
      </c>
      <c r="C7" s="42">
        <v>15</v>
      </c>
      <c r="D7" s="43">
        <f t="shared" ref="D7:D12" si="1">ROUND(P7*20/$P$10,2)</f>
        <v>20</v>
      </c>
      <c r="E7" s="43">
        <f>ROUND(M7*50/M7,2)</f>
        <v>50</v>
      </c>
      <c r="F7" s="43">
        <f>ROUND(($K$8/K7)*10,2)</f>
        <v>0.85</v>
      </c>
      <c r="G7" s="29" t="s">
        <v>7</v>
      </c>
      <c r="H7" s="31" t="s">
        <v>16</v>
      </c>
      <c r="I7" s="25">
        <v>127320.15</v>
      </c>
      <c r="J7" s="5" t="s">
        <v>23</v>
      </c>
      <c r="K7" s="19">
        <f t="shared" ref="K7:K12" si="2">ROUND(I7/P7,2)</f>
        <v>10610.01</v>
      </c>
      <c r="L7" s="20">
        <v>38196.044999999998</v>
      </c>
      <c r="M7" s="5">
        <v>30</v>
      </c>
      <c r="N7" s="58">
        <v>89124.1</v>
      </c>
      <c r="O7" s="65">
        <f>N7</f>
        <v>89124.1</v>
      </c>
      <c r="P7" s="62">
        <v>12</v>
      </c>
      <c r="Q7" s="34" t="s">
        <v>27</v>
      </c>
      <c r="R7" s="4" t="s">
        <v>15</v>
      </c>
      <c r="S7" s="4"/>
      <c r="T7" s="4" t="s">
        <v>13</v>
      </c>
      <c r="U7" s="4" t="s">
        <v>6</v>
      </c>
    </row>
    <row r="8" spans="1:21" ht="46.8" x14ac:dyDescent="0.3">
      <c r="A8" s="18" t="s">
        <v>30</v>
      </c>
      <c r="B8" s="26">
        <f t="shared" si="0"/>
        <v>78.33</v>
      </c>
      <c r="C8" s="42">
        <v>15</v>
      </c>
      <c r="D8" s="43">
        <f t="shared" si="1"/>
        <v>3.33</v>
      </c>
      <c r="E8" s="43">
        <f>ROUND(M8*50/M8,2)</f>
        <v>50</v>
      </c>
      <c r="F8" s="43">
        <f>ROUND($K$8/K8*10,2)</f>
        <v>10</v>
      </c>
      <c r="G8" s="29" t="s">
        <v>3</v>
      </c>
      <c r="H8" s="31" t="s">
        <v>16</v>
      </c>
      <c r="I8" s="24">
        <v>1800</v>
      </c>
      <c r="J8" s="6" t="s">
        <v>24</v>
      </c>
      <c r="K8" s="19">
        <f t="shared" si="2"/>
        <v>900</v>
      </c>
      <c r="L8" s="21">
        <v>540</v>
      </c>
      <c r="M8" s="5">
        <v>30</v>
      </c>
      <c r="N8" s="58">
        <v>1260</v>
      </c>
      <c r="O8" s="66">
        <f>N8</f>
        <v>1260</v>
      </c>
      <c r="P8" s="63">
        <v>2</v>
      </c>
      <c r="Q8" s="34">
        <v>35</v>
      </c>
      <c r="R8" s="4" t="s">
        <v>14</v>
      </c>
      <c r="S8" s="4"/>
      <c r="T8" s="4" t="s">
        <v>6</v>
      </c>
      <c r="U8" s="4" t="s">
        <v>6</v>
      </c>
    </row>
    <row r="9" spans="1:21" ht="75.75" customHeight="1" x14ac:dyDescent="0.3">
      <c r="A9" s="18" t="s">
        <v>31</v>
      </c>
      <c r="B9" s="26">
        <f t="shared" si="0"/>
        <v>72.22</v>
      </c>
      <c r="C9" s="42">
        <v>15</v>
      </c>
      <c r="D9" s="43">
        <f t="shared" si="1"/>
        <v>5</v>
      </c>
      <c r="E9" s="43">
        <f>ROUND(M9*50/M9,2)</f>
        <v>50</v>
      </c>
      <c r="F9" s="43">
        <f>ROUND(($K$8/K9)*10,2)</f>
        <v>2.2200000000000002</v>
      </c>
      <c r="G9" s="23" t="s">
        <v>34</v>
      </c>
      <c r="H9" s="31" t="s">
        <v>16</v>
      </c>
      <c r="I9" s="25">
        <v>12146.08</v>
      </c>
      <c r="J9" s="5" t="s">
        <v>32</v>
      </c>
      <c r="K9" s="19">
        <f t="shared" si="2"/>
        <v>4048.69</v>
      </c>
      <c r="L9" s="20">
        <v>3643.82</v>
      </c>
      <c r="M9" s="5">
        <v>30</v>
      </c>
      <c r="N9" s="59">
        <v>8502.26</v>
      </c>
      <c r="O9" s="67">
        <f>N9</f>
        <v>8502.26</v>
      </c>
      <c r="P9" s="48">
        <v>3</v>
      </c>
      <c r="Q9" s="34">
        <v>182</v>
      </c>
      <c r="R9" s="4" t="s">
        <v>18</v>
      </c>
      <c r="S9" s="4"/>
      <c r="T9" s="4"/>
      <c r="U9" s="4" t="s">
        <v>6</v>
      </c>
    </row>
    <row r="10" spans="1:21" s="37" customFormat="1" ht="103.5" customHeight="1" x14ac:dyDescent="0.3">
      <c r="A10" s="57" t="s">
        <v>29</v>
      </c>
      <c r="B10" s="49">
        <f t="shared" si="0"/>
        <v>85.54</v>
      </c>
      <c r="C10" s="44">
        <v>15</v>
      </c>
      <c r="D10" s="45">
        <f t="shared" si="1"/>
        <v>20</v>
      </c>
      <c r="E10" s="45">
        <f t="shared" ref="E10:E12" si="3">ROUND(M10*50/M10,2)</f>
        <v>50</v>
      </c>
      <c r="F10" s="45">
        <f>ROUND(($K$8/K10)*10,2)</f>
        <v>0.54</v>
      </c>
      <c r="G10" s="50" t="s">
        <v>7</v>
      </c>
      <c r="H10" s="51" t="s">
        <v>8</v>
      </c>
      <c r="I10" s="52">
        <v>199865.60000000001</v>
      </c>
      <c r="J10" s="53" t="s">
        <v>22</v>
      </c>
      <c r="K10" s="53">
        <f t="shared" si="2"/>
        <v>16655.47</v>
      </c>
      <c r="L10" s="54">
        <v>59959.68</v>
      </c>
      <c r="M10" s="34">
        <v>30</v>
      </c>
      <c r="N10" s="60">
        <v>139905.92000000001</v>
      </c>
      <c r="O10" s="68">
        <f>N10</f>
        <v>139905.92000000001</v>
      </c>
      <c r="P10" s="62">
        <v>12</v>
      </c>
      <c r="Q10" s="34" t="s">
        <v>28</v>
      </c>
      <c r="R10" s="33" t="s">
        <v>15</v>
      </c>
      <c r="S10" s="33"/>
      <c r="T10" s="33" t="s">
        <v>13</v>
      </c>
      <c r="U10" s="33" t="s">
        <v>6</v>
      </c>
    </row>
    <row r="11" spans="1:21" s="37" customFormat="1" ht="64.5" customHeight="1" x14ac:dyDescent="0.3">
      <c r="A11" s="57" t="s">
        <v>30</v>
      </c>
      <c r="B11" s="49">
        <f t="shared" si="0"/>
        <v>67.599999999999994</v>
      </c>
      <c r="C11" s="44">
        <v>15</v>
      </c>
      <c r="D11" s="45">
        <f t="shared" si="1"/>
        <v>1.67</v>
      </c>
      <c r="E11" s="45">
        <f>ROUND(M11*50/M11,2)</f>
        <v>50</v>
      </c>
      <c r="F11" s="45">
        <f>ROUND(($K$8/K11)*10,2)</f>
        <v>0.93</v>
      </c>
      <c r="G11" s="55" t="s">
        <v>40</v>
      </c>
      <c r="H11" s="51" t="s">
        <v>8</v>
      </c>
      <c r="I11" s="51">
        <v>9670.42</v>
      </c>
      <c r="J11" s="34">
        <f>ROUND(I11/1,2)</f>
        <v>9670.42</v>
      </c>
      <c r="K11" s="47">
        <f t="shared" si="2"/>
        <v>9670.42</v>
      </c>
      <c r="L11" s="54">
        <v>2901.13</v>
      </c>
      <c r="M11" s="34">
        <v>30</v>
      </c>
      <c r="N11" s="60">
        <v>6769.29</v>
      </c>
      <c r="O11" s="68">
        <f>N11</f>
        <v>6769.29</v>
      </c>
      <c r="P11" s="63">
        <v>1</v>
      </c>
      <c r="Q11" s="34" t="s">
        <v>26</v>
      </c>
      <c r="R11" s="33" t="s">
        <v>21</v>
      </c>
      <c r="S11" s="33"/>
      <c r="T11" s="33" t="s">
        <v>6</v>
      </c>
      <c r="U11" s="33" t="s">
        <v>6</v>
      </c>
    </row>
    <row r="12" spans="1:21" s="37" customFormat="1" ht="47.4" thickBot="1" x14ac:dyDescent="0.35">
      <c r="A12" s="57" t="s">
        <v>31</v>
      </c>
      <c r="B12" s="49">
        <f t="shared" si="0"/>
        <v>67.569999999999993</v>
      </c>
      <c r="C12" s="44">
        <v>15</v>
      </c>
      <c r="D12" s="45">
        <f t="shared" si="1"/>
        <v>1.67</v>
      </c>
      <c r="E12" s="45">
        <f t="shared" si="3"/>
        <v>50</v>
      </c>
      <c r="F12" s="46">
        <f>ROUND(($K$8/K12)*10,2)</f>
        <v>0.9</v>
      </c>
      <c r="G12" s="56" t="s">
        <v>19</v>
      </c>
      <c r="H12" s="51" t="s">
        <v>8</v>
      </c>
      <c r="I12" s="51">
        <v>9993.3700000000008</v>
      </c>
      <c r="J12" s="34">
        <v>9993.3700000000008</v>
      </c>
      <c r="K12" s="47">
        <f t="shared" si="2"/>
        <v>9993.3700000000008</v>
      </c>
      <c r="L12" s="54">
        <v>2998.011</v>
      </c>
      <c r="M12" s="34">
        <v>30</v>
      </c>
      <c r="N12" s="61">
        <v>6995.36</v>
      </c>
      <c r="O12" s="69">
        <f>150000-N10-N11</f>
        <v>3324.7899999999872</v>
      </c>
      <c r="P12" s="63">
        <v>1</v>
      </c>
      <c r="Q12" s="34">
        <v>58</v>
      </c>
      <c r="R12" s="33" t="s">
        <v>20</v>
      </c>
      <c r="S12" s="33"/>
      <c r="T12" s="33" t="s">
        <v>6</v>
      </c>
      <c r="U12" s="33" t="s">
        <v>6</v>
      </c>
    </row>
    <row r="13" spans="1:21" s="79" customFormat="1" x14ac:dyDescent="0.3">
      <c r="A13" s="71"/>
      <c r="B13" s="72"/>
      <c r="C13" s="73"/>
      <c r="D13" s="74"/>
      <c r="E13" s="74"/>
      <c r="F13" s="74"/>
      <c r="G13" s="7"/>
      <c r="H13" s="75"/>
      <c r="I13" s="76">
        <f>I7+I8+I9+I10+I11+I12</f>
        <v>360795.61999999994</v>
      </c>
      <c r="J13" s="7"/>
      <c r="K13" s="77"/>
      <c r="L13" s="76">
        <f>L7+L8+L9+L10+L11+L12</f>
        <v>108238.686</v>
      </c>
      <c r="M13" s="7"/>
      <c r="N13" s="76">
        <f>N7+N8+N9+N10+N11+N12</f>
        <v>252556.93000000002</v>
      </c>
      <c r="O13" s="76">
        <f>O7+O8+O9+O10+O11+O12</f>
        <v>248886.36000000002</v>
      </c>
      <c r="P13" s="78"/>
      <c r="Q13" s="78"/>
      <c r="R13" s="7"/>
      <c r="S13" s="7"/>
      <c r="T13" s="7"/>
      <c r="U13" s="7"/>
    </row>
    <row r="14" spans="1:21" x14ac:dyDescent="0.3">
      <c r="D14" s="38"/>
      <c r="I14" s="8"/>
      <c r="L14" s="13" t="s">
        <v>8</v>
      </c>
      <c r="M14" s="27">
        <v>150000</v>
      </c>
      <c r="N14" s="13">
        <f>N10+N12+N11</f>
        <v>153670.57</v>
      </c>
      <c r="O14" s="70">
        <f>O10+O12+O11</f>
        <v>150000</v>
      </c>
      <c r="P14" s="32">
        <f>M14-O14</f>
        <v>0</v>
      </c>
    </row>
    <row r="15" spans="1:21" x14ac:dyDescent="0.3">
      <c r="D15" s="38"/>
      <c r="L15" s="14" t="s">
        <v>16</v>
      </c>
      <c r="M15" s="28">
        <v>100000</v>
      </c>
      <c r="N15" s="15">
        <f>N8+N7+N9</f>
        <v>98886.36</v>
      </c>
      <c r="O15" s="15">
        <f>O8+O7+O9</f>
        <v>98886.36</v>
      </c>
      <c r="P15" s="35">
        <f>M15-O15</f>
        <v>1113.6399999999994</v>
      </c>
      <c r="Q15" s="35"/>
    </row>
    <row r="16" spans="1:21" x14ac:dyDescent="0.3">
      <c r="D16" s="38"/>
    </row>
    <row r="17" spans="4:4" x14ac:dyDescent="0.3">
      <c r="D17" s="38"/>
    </row>
  </sheetData>
  <mergeCells count="1">
    <mergeCell ref="B4:H4"/>
  </mergeCells>
  <pageMargins left="0.31496062992125984" right="0.31496062992125984" top="0.35433070866141736" bottom="0.35433070866141736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Liepiņa</dc:creator>
  <cp:lastModifiedBy>Irēna Petrokaite</cp:lastModifiedBy>
  <cp:lastPrinted>2026-06-09T05:30:14Z</cp:lastPrinted>
  <dcterms:created xsi:type="dcterms:W3CDTF">2026-06-02T05:24:15Z</dcterms:created>
  <dcterms:modified xsi:type="dcterms:W3CDTF">2026-06-18T07:54:35Z</dcterms:modified>
</cp:coreProperties>
</file>